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30" windowWidth="9150" windowHeight="8640" activeTab="2"/>
  </bookViews>
  <sheets>
    <sheet name="Rekap SM I" sheetId="10" r:id="rId1"/>
    <sheet name="per kec (2)" sheetId="22" r:id="rId2"/>
    <sheet name="Ekbang" sheetId="21" r:id="rId3"/>
  </sheets>
  <externalReferences>
    <externalReference r:id="rId4"/>
    <externalReference r:id="rId5"/>
  </externalReferences>
  <definedNames>
    <definedName name="_xlnm.Print_Area" localSheetId="2">Ekbang!#REF!</definedName>
    <definedName name="_xlnm.Print_Area" localSheetId="1">'per kec (2)'!$A$193:$M$224</definedName>
  </definedNames>
  <calcPr calcId="145621"/>
</workbook>
</file>

<file path=xl/calcChain.xml><?xml version="1.0" encoding="utf-8"?>
<calcChain xmlns="http://schemas.openxmlformats.org/spreadsheetml/2006/main">
  <c r="C72" i="21" l="1"/>
  <c r="D88" i="21"/>
  <c r="D87" i="21" s="1"/>
  <c r="E88" i="21"/>
  <c r="F88" i="21"/>
  <c r="G88" i="21"/>
  <c r="G87" i="21" s="1"/>
  <c r="H88" i="21"/>
  <c r="H87" i="21" s="1"/>
  <c r="I88" i="21"/>
  <c r="J88" i="21"/>
  <c r="J87" i="21" s="1"/>
  <c r="K88" i="21"/>
  <c r="C88" i="21"/>
  <c r="D86" i="21"/>
  <c r="E86" i="21"/>
  <c r="F86" i="21"/>
  <c r="F85" i="21" s="1"/>
  <c r="G86" i="21"/>
  <c r="G85" i="21" s="1"/>
  <c r="H86" i="21"/>
  <c r="I86" i="21"/>
  <c r="J86" i="21"/>
  <c r="J85" i="21" s="1"/>
  <c r="K86" i="21"/>
  <c r="K85" i="21" s="1"/>
  <c r="C86" i="21"/>
  <c r="F79" i="21"/>
  <c r="J79" i="21"/>
  <c r="L82" i="21"/>
  <c r="C82" i="21"/>
  <c r="C83" i="21"/>
  <c r="L83" i="21" s="1"/>
  <c r="C80" i="21"/>
  <c r="L80" i="21" s="1"/>
  <c r="G74" i="21"/>
  <c r="G73" i="21" s="1"/>
  <c r="D72" i="21"/>
  <c r="E72" i="21"/>
  <c r="F72" i="21"/>
  <c r="F70" i="21" s="1"/>
  <c r="G72" i="21"/>
  <c r="H72" i="21"/>
  <c r="I72" i="21"/>
  <c r="J72" i="21"/>
  <c r="J70" i="21" s="1"/>
  <c r="K72" i="21"/>
  <c r="I87" i="21"/>
  <c r="F87" i="21"/>
  <c r="E87" i="21"/>
  <c r="I85" i="21"/>
  <c r="H85" i="21"/>
  <c r="E85" i="21"/>
  <c r="D85" i="21"/>
  <c r="K79" i="21"/>
  <c r="I79" i="21"/>
  <c r="H79" i="21"/>
  <c r="G79" i="21"/>
  <c r="E79" i="21"/>
  <c r="D79" i="21"/>
  <c r="K73" i="21"/>
  <c r="J73" i="21"/>
  <c r="I73" i="21"/>
  <c r="I70" i="21" s="1"/>
  <c r="H73" i="21"/>
  <c r="F73" i="21"/>
  <c r="E73" i="21"/>
  <c r="D73" i="21"/>
  <c r="D70" i="21" s="1"/>
  <c r="C73" i="21"/>
  <c r="K70" i="21"/>
  <c r="C70" i="21"/>
  <c r="H70" i="21" l="1"/>
  <c r="L86" i="21"/>
  <c r="L88" i="21"/>
  <c r="C87" i="21"/>
  <c r="L87" i="21" s="1"/>
  <c r="G77" i="21"/>
  <c r="H77" i="21"/>
  <c r="D77" i="21"/>
  <c r="K77" i="21"/>
  <c r="K92" i="21" s="1"/>
  <c r="E77" i="21"/>
  <c r="E92" i="21" s="1"/>
  <c r="I77" i="21"/>
  <c r="C79" i="21"/>
  <c r="L79" i="21" s="1"/>
  <c r="G70" i="21"/>
  <c r="I92" i="21"/>
  <c r="L72" i="21"/>
  <c r="D92" i="21"/>
  <c r="H92" i="21"/>
  <c r="F77" i="21"/>
  <c r="F92" i="21" s="1"/>
  <c r="J77" i="21"/>
  <c r="J92" i="21" s="1"/>
  <c r="L74" i="21"/>
  <c r="L73" i="21" s="1"/>
  <c r="C85" i="21"/>
  <c r="L85" i="21" s="1"/>
  <c r="K56" i="21"/>
  <c r="J56" i="21"/>
  <c r="I56" i="21"/>
  <c r="H56" i="21"/>
  <c r="H46" i="21" s="1"/>
  <c r="F56" i="21"/>
  <c r="E56" i="21"/>
  <c r="D56" i="21"/>
  <c r="C56" i="21"/>
  <c r="L55" i="21"/>
  <c r="K54" i="21"/>
  <c r="J54" i="21"/>
  <c r="I54" i="21"/>
  <c r="H54" i="21"/>
  <c r="G54" i="21"/>
  <c r="F54" i="21"/>
  <c r="E54" i="21"/>
  <c r="D54" i="21"/>
  <c r="C54" i="21"/>
  <c r="L53" i="21"/>
  <c r="L52" i="21"/>
  <c r="L51" i="21"/>
  <c r="L50" i="21"/>
  <c r="L49" i="21"/>
  <c r="K48" i="21"/>
  <c r="J48" i="21"/>
  <c r="I48" i="21"/>
  <c r="H48" i="21"/>
  <c r="G48" i="21"/>
  <c r="F48" i="21"/>
  <c r="E48" i="21"/>
  <c r="D48" i="21"/>
  <c r="C48" i="21"/>
  <c r="C46" i="21" s="1"/>
  <c r="L43" i="21"/>
  <c r="L42" i="21" s="1"/>
  <c r="K42" i="21"/>
  <c r="K39" i="21" s="1"/>
  <c r="J42" i="21"/>
  <c r="J39" i="21" s="1"/>
  <c r="I42" i="21"/>
  <c r="I39" i="21" s="1"/>
  <c r="H42" i="21"/>
  <c r="G42" i="21"/>
  <c r="G39" i="21" s="1"/>
  <c r="F42" i="21"/>
  <c r="F39" i="21" s="1"/>
  <c r="E42" i="21"/>
  <c r="D42" i="21"/>
  <c r="D39" i="21" s="1"/>
  <c r="C42" i="21"/>
  <c r="C39" i="21" s="1"/>
  <c r="L41" i="21"/>
  <c r="O43" i="21" s="1"/>
  <c r="H39" i="21"/>
  <c r="K222" i="22"/>
  <c r="J222" i="22"/>
  <c r="I222" i="22"/>
  <c r="H222" i="22"/>
  <c r="G222" i="22"/>
  <c r="F222" i="22"/>
  <c r="E222" i="22"/>
  <c r="D222" i="22"/>
  <c r="C222" i="22"/>
  <c r="K221" i="22"/>
  <c r="J221" i="22"/>
  <c r="I221" i="22"/>
  <c r="H221" i="22"/>
  <c r="F221" i="22"/>
  <c r="E221" i="22"/>
  <c r="D221" i="22"/>
  <c r="C221" i="22"/>
  <c r="C218" i="22" s="1"/>
  <c r="K220" i="22"/>
  <c r="J220" i="22"/>
  <c r="I220" i="22"/>
  <c r="H220" i="22"/>
  <c r="G220" i="22"/>
  <c r="F220" i="22"/>
  <c r="E220" i="22"/>
  <c r="D220" i="22"/>
  <c r="L220" i="22" s="1"/>
  <c r="C220" i="22"/>
  <c r="K216" i="22"/>
  <c r="J216" i="22"/>
  <c r="H216" i="22"/>
  <c r="G216" i="22"/>
  <c r="F216" i="22"/>
  <c r="E216" i="22"/>
  <c r="C215" i="22"/>
  <c r="L215" i="22" s="1"/>
  <c r="C212" i="22"/>
  <c r="L212" i="22" s="1"/>
  <c r="K210" i="22"/>
  <c r="J210" i="22"/>
  <c r="I210" i="22"/>
  <c r="H210" i="22"/>
  <c r="G210" i="22"/>
  <c r="F210" i="22"/>
  <c r="E210" i="22"/>
  <c r="D210" i="22"/>
  <c r="K204" i="22"/>
  <c r="J204" i="22"/>
  <c r="I204" i="22"/>
  <c r="H204" i="22"/>
  <c r="F204" i="22"/>
  <c r="E204" i="22"/>
  <c r="D204" i="22"/>
  <c r="C204" i="22"/>
  <c r="K189" i="22"/>
  <c r="J189" i="22"/>
  <c r="I189" i="22"/>
  <c r="H189" i="22"/>
  <c r="G189" i="22"/>
  <c r="F189" i="22"/>
  <c r="E189" i="22"/>
  <c r="D189" i="22"/>
  <c r="C189" i="22"/>
  <c r="K188" i="22"/>
  <c r="J188" i="22"/>
  <c r="I188" i="22"/>
  <c r="H188" i="22"/>
  <c r="F188" i="22"/>
  <c r="E188" i="22"/>
  <c r="D188" i="22"/>
  <c r="C188" i="22"/>
  <c r="K187" i="22"/>
  <c r="J187" i="22"/>
  <c r="I187" i="22"/>
  <c r="H187" i="22"/>
  <c r="G187" i="22"/>
  <c r="F187" i="22"/>
  <c r="E187" i="22"/>
  <c r="D187" i="22"/>
  <c r="C187" i="22"/>
  <c r="K186" i="22"/>
  <c r="I186" i="22"/>
  <c r="I185" i="22" s="1"/>
  <c r="H186" i="22"/>
  <c r="C186" i="22"/>
  <c r="H185" i="22"/>
  <c r="I184" i="22"/>
  <c r="D184" i="22"/>
  <c r="C184" i="22"/>
  <c r="L184" i="22" s="1"/>
  <c r="K183" i="22"/>
  <c r="J183" i="22"/>
  <c r="I183" i="22"/>
  <c r="H183" i="22"/>
  <c r="G183" i="22"/>
  <c r="F183" i="22"/>
  <c r="E183" i="22"/>
  <c r="D183" i="22"/>
  <c r="L182" i="22"/>
  <c r="C181" i="22"/>
  <c r="L181" i="22" s="1"/>
  <c r="C180" i="22"/>
  <c r="L180" i="22" s="1"/>
  <c r="L179" i="22"/>
  <c r="C178" i="22"/>
  <c r="L178" i="22" s="1"/>
  <c r="K177" i="22"/>
  <c r="J177" i="22"/>
  <c r="I177" i="22"/>
  <c r="H177" i="22"/>
  <c r="H175" i="22" s="1"/>
  <c r="G177" i="22"/>
  <c r="F177" i="22"/>
  <c r="E177" i="22"/>
  <c r="D177" i="22"/>
  <c r="K175" i="22"/>
  <c r="K173" i="22"/>
  <c r="J173" i="22"/>
  <c r="I173" i="22"/>
  <c r="H173" i="22"/>
  <c r="G173" i="22"/>
  <c r="F173" i="22"/>
  <c r="E173" i="22"/>
  <c r="D173" i="22"/>
  <c r="C173" i="22"/>
  <c r="K172" i="22"/>
  <c r="J172" i="22"/>
  <c r="I171" i="22" s="1"/>
  <c r="I168" i="22" s="1"/>
  <c r="I172" i="22"/>
  <c r="H172" i="22"/>
  <c r="G172" i="22"/>
  <c r="G171" i="22" s="1"/>
  <c r="G168" i="22" s="1"/>
  <c r="F172" i="22"/>
  <c r="F171" i="22" s="1"/>
  <c r="E172" i="22"/>
  <c r="D172" i="22"/>
  <c r="D171" i="22" s="1"/>
  <c r="C172" i="22"/>
  <c r="K171" i="22"/>
  <c r="K168" i="22" s="1"/>
  <c r="E171" i="22"/>
  <c r="K170" i="22"/>
  <c r="J170" i="22"/>
  <c r="I170" i="22"/>
  <c r="H170" i="22"/>
  <c r="G170" i="22"/>
  <c r="F170" i="22"/>
  <c r="E170" i="22"/>
  <c r="D170" i="22"/>
  <c r="C170" i="22"/>
  <c r="G156" i="22"/>
  <c r="G188" i="22" s="1"/>
  <c r="L155" i="22"/>
  <c r="J154" i="22"/>
  <c r="J186" i="22" s="1"/>
  <c r="J185" i="22" s="1"/>
  <c r="I154" i="22"/>
  <c r="G154" i="22"/>
  <c r="G186" i="22" s="1"/>
  <c r="F154" i="22"/>
  <c r="E154" i="22"/>
  <c r="E186" i="22" s="1"/>
  <c r="E185" i="22" s="1"/>
  <c r="E175" i="22" s="1"/>
  <c r="E190" i="22" s="1"/>
  <c r="D154" i="22"/>
  <c r="D186" i="22" s="1"/>
  <c r="C154" i="22"/>
  <c r="I153" i="22"/>
  <c r="D153" i="22"/>
  <c r="C153" i="22"/>
  <c r="L152" i="22"/>
  <c r="K151" i="22"/>
  <c r="J151" i="22"/>
  <c r="I151" i="22"/>
  <c r="I143" i="22" s="1"/>
  <c r="H151" i="22"/>
  <c r="G151" i="22"/>
  <c r="F151" i="22"/>
  <c r="E151" i="22"/>
  <c r="D151" i="22"/>
  <c r="C151" i="22"/>
  <c r="L150" i="22"/>
  <c r="L149" i="22"/>
  <c r="L148" i="22"/>
  <c r="L147" i="22"/>
  <c r="L146" i="22"/>
  <c r="K145" i="22"/>
  <c r="J145" i="22"/>
  <c r="I145" i="22"/>
  <c r="H145" i="22"/>
  <c r="H143" i="22" s="1"/>
  <c r="G145" i="22"/>
  <c r="F145" i="22"/>
  <c r="E145" i="22"/>
  <c r="D145" i="22"/>
  <c r="D143" i="22" s="1"/>
  <c r="C145" i="22"/>
  <c r="L140" i="22"/>
  <c r="L139" i="22" s="1"/>
  <c r="K139" i="22"/>
  <c r="K136" i="22" s="1"/>
  <c r="J139" i="22"/>
  <c r="I139" i="22"/>
  <c r="I136" i="22" s="1"/>
  <c r="H139" i="22"/>
  <c r="G139" i="22"/>
  <c r="G136" i="22" s="1"/>
  <c r="F139" i="22"/>
  <c r="E139" i="22"/>
  <c r="D139" i="22"/>
  <c r="D136" i="22" s="1"/>
  <c r="C139" i="22"/>
  <c r="C136" i="22" s="1"/>
  <c r="L136" i="22" s="1"/>
  <c r="L138" i="22"/>
  <c r="J136" i="22"/>
  <c r="H136" i="22"/>
  <c r="F136" i="22"/>
  <c r="G124" i="22"/>
  <c r="G221" i="22" s="1"/>
  <c r="L123" i="22"/>
  <c r="I120" i="22"/>
  <c r="I217" i="22" s="1"/>
  <c r="I216" i="22" s="1"/>
  <c r="D120" i="22"/>
  <c r="D217" i="22" s="1"/>
  <c r="D216" i="22" s="1"/>
  <c r="C120" i="22"/>
  <c r="C119" i="22" s="1"/>
  <c r="K119" i="22"/>
  <c r="J119" i="22"/>
  <c r="I119" i="22"/>
  <c r="H119" i="22"/>
  <c r="G119" i="22"/>
  <c r="F119" i="22"/>
  <c r="E119" i="22"/>
  <c r="L118" i="22"/>
  <c r="C117" i="22"/>
  <c r="C214" i="22" s="1"/>
  <c r="L214" i="22" s="1"/>
  <c r="C116" i="22"/>
  <c r="L116" i="22" s="1"/>
  <c r="L115" i="22"/>
  <c r="C114" i="22"/>
  <c r="L114" i="22" s="1"/>
  <c r="K113" i="22"/>
  <c r="K111" i="22" s="1"/>
  <c r="J113" i="22"/>
  <c r="I113" i="22"/>
  <c r="H113" i="22"/>
  <c r="G113" i="22"/>
  <c r="F113" i="22"/>
  <c r="E113" i="22"/>
  <c r="D113" i="22"/>
  <c r="G108" i="22"/>
  <c r="G205" i="22" s="1"/>
  <c r="K107" i="22"/>
  <c r="J107" i="22"/>
  <c r="I107" i="22"/>
  <c r="H107" i="22"/>
  <c r="F107" i="22"/>
  <c r="E107" i="22"/>
  <c r="D107" i="22"/>
  <c r="C107" i="22"/>
  <c r="K106" i="22"/>
  <c r="K203" i="22" s="1"/>
  <c r="K201" i="22" s="1"/>
  <c r="J106" i="22"/>
  <c r="J203" i="22" s="1"/>
  <c r="J201" i="22" s="1"/>
  <c r="I106" i="22"/>
  <c r="I203" i="22" s="1"/>
  <c r="I201" i="22" s="1"/>
  <c r="H106" i="22"/>
  <c r="F106" i="22"/>
  <c r="F203" i="22" s="1"/>
  <c r="F201" i="22" s="1"/>
  <c r="D106" i="22"/>
  <c r="D203" i="22" s="1"/>
  <c r="D201" i="22" s="1"/>
  <c r="C106" i="22"/>
  <c r="C203" i="22" s="1"/>
  <c r="H104" i="22"/>
  <c r="L92" i="22"/>
  <c r="L90" i="22"/>
  <c r="K89" i="22"/>
  <c r="J89" i="22"/>
  <c r="I89" i="22"/>
  <c r="H89" i="22"/>
  <c r="G89" i="22"/>
  <c r="F89" i="22"/>
  <c r="E89" i="22"/>
  <c r="D89" i="22"/>
  <c r="C89" i="22"/>
  <c r="L88" i="22"/>
  <c r="K87" i="22"/>
  <c r="J87" i="22"/>
  <c r="I87" i="22"/>
  <c r="H87" i="22"/>
  <c r="G87" i="22"/>
  <c r="F87" i="22"/>
  <c r="E87" i="22"/>
  <c r="D87" i="22"/>
  <c r="C87" i="22"/>
  <c r="L84" i="22"/>
  <c r="L82" i="22"/>
  <c r="K81" i="22"/>
  <c r="J81" i="22"/>
  <c r="I81" i="22"/>
  <c r="I79" i="22" s="1"/>
  <c r="I94" i="22" s="1"/>
  <c r="H81" i="22"/>
  <c r="G81" i="22"/>
  <c r="F81" i="22"/>
  <c r="E81" i="22"/>
  <c r="E79" i="22" s="1"/>
  <c r="E94" i="22" s="1"/>
  <c r="D81" i="22"/>
  <c r="C81" i="22"/>
  <c r="L76" i="22"/>
  <c r="L75" i="22" s="1"/>
  <c r="K75" i="22"/>
  <c r="J75" i="22"/>
  <c r="J72" i="22" s="1"/>
  <c r="I75" i="22"/>
  <c r="I72" i="22" s="1"/>
  <c r="H75" i="22"/>
  <c r="H72" i="22" s="1"/>
  <c r="G75" i="22"/>
  <c r="F75" i="22"/>
  <c r="F72" i="22" s="1"/>
  <c r="E75" i="22"/>
  <c r="D75" i="22"/>
  <c r="D72" i="22" s="1"/>
  <c r="C75" i="22"/>
  <c r="L74" i="22"/>
  <c r="K72" i="22"/>
  <c r="G72" i="22"/>
  <c r="C72" i="22"/>
  <c r="G60" i="22"/>
  <c r="L60" i="22" s="1"/>
  <c r="L59" i="22"/>
  <c r="K58" i="22"/>
  <c r="K122" i="22" s="1"/>
  <c r="K219" i="22" s="1"/>
  <c r="J58" i="22"/>
  <c r="J57" i="22" s="1"/>
  <c r="I58" i="22"/>
  <c r="I57" i="22" s="1"/>
  <c r="H58" i="22"/>
  <c r="H122" i="22" s="1"/>
  <c r="G58" i="22"/>
  <c r="G122" i="22" s="1"/>
  <c r="F58" i="22"/>
  <c r="F57" i="22" s="1"/>
  <c r="E58" i="22"/>
  <c r="E57" i="22" s="1"/>
  <c r="D58" i="22"/>
  <c r="D122" i="22" s="1"/>
  <c r="C58" i="22"/>
  <c r="K57" i="22"/>
  <c r="H57" i="22"/>
  <c r="D57" i="22"/>
  <c r="C57" i="22"/>
  <c r="L56" i="22"/>
  <c r="K55" i="22"/>
  <c r="J55" i="22"/>
  <c r="I55" i="22"/>
  <c r="H55" i="22"/>
  <c r="G55" i="22"/>
  <c r="F55" i="22"/>
  <c r="E55" i="22"/>
  <c r="D55" i="22"/>
  <c r="C55" i="22"/>
  <c r="L54" i="22"/>
  <c r="L53" i="22"/>
  <c r="L52" i="22"/>
  <c r="L51" i="22"/>
  <c r="L50" i="22"/>
  <c r="K49" i="22"/>
  <c r="K47" i="22" s="1"/>
  <c r="J49" i="22"/>
  <c r="I49" i="22"/>
  <c r="H49" i="22"/>
  <c r="H47" i="22" s="1"/>
  <c r="H62" i="22" s="1"/>
  <c r="G49" i="22"/>
  <c r="F49" i="22"/>
  <c r="E49" i="22"/>
  <c r="D49" i="22"/>
  <c r="C49" i="22"/>
  <c r="C47" i="22" s="1"/>
  <c r="D47" i="22"/>
  <c r="L44" i="22"/>
  <c r="L43" i="22" s="1"/>
  <c r="K43" i="22"/>
  <c r="K40" i="22" s="1"/>
  <c r="J43" i="22"/>
  <c r="J40" i="22" s="1"/>
  <c r="I43" i="22"/>
  <c r="H43" i="22"/>
  <c r="G43" i="22"/>
  <c r="G40" i="22" s="1"/>
  <c r="F43" i="22"/>
  <c r="F40" i="22" s="1"/>
  <c r="E43" i="22"/>
  <c r="D43" i="22"/>
  <c r="C43" i="22"/>
  <c r="C40" i="22" s="1"/>
  <c r="L42" i="22"/>
  <c r="I40" i="22"/>
  <c r="H40" i="22"/>
  <c r="D40" i="22"/>
  <c r="L27" i="22"/>
  <c r="L26" i="22"/>
  <c r="L25" i="22"/>
  <c r="K24" i="22"/>
  <c r="J24" i="22"/>
  <c r="I24" i="22"/>
  <c r="H24" i="22"/>
  <c r="G24" i="22"/>
  <c r="F24" i="22"/>
  <c r="E24" i="22"/>
  <c r="D24" i="22"/>
  <c r="C24" i="22"/>
  <c r="L23" i="22"/>
  <c r="K22" i="22"/>
  <c r="J22" i="22"/>
  <c r="I22" i="22"/>
  <c r="H22" i="22"/>
  <c r="H14" i="22" s="1"/>
  <c r="H29" i="22" s="1"/>
  <c r="G22" i="22"/>
  <c r="F22" i="22"/>
  <c r="E22" i="22"/>
  <c r="D22" i="22"/>
  <c r="D14" i="22" s="1"/>
  <c r="D29" i="22" s="1"/>
  <c r="C22" i="22"/>
  <c r="L21" i="22"/>
  <c r="L20" i="22"/>
  <c r="L19" i="22"/>
  <c r="L18" i="22"/>
  <c r="L17" i="22"/>
  <c r="K16" i="22"/>
  <c r="J16" i="22"/>
  <c r="J14" i="22" s="1"/>
  <c r="I16" i="22"/>
  <c r="H16" i="22"/>
  <c r="G16" i="22"/>
  <c r="G14" i="22" s="1"/>
  <c r="F16" i="22"/>
  <c r="F14" i="22" s="1"/>
  <c r="E16" i="22"/>
  <c r="D16" i="22"/>
  <c r="C16" i="22"/>
  <c r="K14" i="22"/>
  <c r="C14" i="22"/>
  <c r="L11" i="22"/>
  <c r="L10" i="22" s="1"/>
  <c r="K10" i="22"/>
  <c r="K7" i="22" s="1"/>
  <c r="J10" i="22"/>
  <c r="J7" i="22" s="1"/>
  <c r="I10" i="22"/>
  <c r="H10" i="22"/>
  <c r="G10" i="22"/>
  <c r="G7" i="22" s="1"/>
  <c r="F10" i="22"/>
  <c r="F7" i="22" s="1"/>
  <c r="E10" i="22"/>
  <c r="D10" i="22"/>
  <c r="C10" i="22"/>
  <c r="C7" i="22" s="1"/>
  <c r="L9" i="22"/>
  <c r="I7" i="22"/>
  <c r="H7" i="22"/>
  <c r="D7" i="22"/>
  <c r="L9" i="21"/>
  <c r="D46" i="21" l="1"/>
  <c r="D61" i="21" s="1"/>
  <c r="G92" i="21"/>
  <c r="L70" i="21"/>
  <c r="C77" i="21"/>
  <c r="K46" i="21"/>
  <c r="K61" i="21" s="1"/>
  <c r="H61" i="21"/>
  <c r="E46" i="21"/>
  <c r="E61" i="21" s="1"/>
  <c r="I46" i="21"/>
  <c r="I61" i="21" s="1"/>
  <c r="G56" i="21"/>
  <c r="L56" i="21" s="1"/>
  <c r="G46" i="21"/>
  <c r="G61" i="21" s="1"/>
  <c r="L48" i="21"/>
  <c r="L57" i="21"/>
  <c r="L54" i="21"/>
  <c r="F46" i="21"/>
  <c r="F61" i="21" s="1"/>
  <c r="J46" i="21"/>
  <c r="J61" i="21" s="1"/>
  <c r="C61" i="21"/>
  <c r="L39" i="21"/>
  <c r="J143" i="22"/>
  <c r="J158" i="22" s="1"/>
  <c r="F168" i="22"/>
  <c r="L24" i="22"/>
  <c r="D62" i="22"/>
  <c r="L49" i="22"/>
  <c r="K218" i="22"/>
  <c r="K208" i="22" s="1"/>
  <c r="K223" i="22" s="1"/>
  <c r="D79" i="22"/>
  <c r="D94" i="22" s="1"/>
  <c r="J104" i="22"/>
  <c r="L117" i="22"/>
  <c r="H158" i="22"/>
  <c r="L154" i="22"/>
  <c r="I175" i="22"/>
  <c r="I190" i="22" s="1"/>
  <c r="L16" i="22"/>
  <c r="E47" i="22"/>
  <c r="E62" i="22" s="1"/>
  <c r="I47" i="22"/>
  <c r="I62" i="22" s="1"/>
  <c r="L55" i="22"/>
  <c r="G57" i="22"/>
  <c r="L57" i="22" s="1"/>
  <c r="L87" i="22"/>
  <c r="K104" i="22"/>
  <c r="H203" i="22"/>
  <c r="H201" i="22" s="1"/>
  <c r="F122" i="22"/>
  <c r="F121" i="22" s="1"/>
  <c r="F111" i="22" s="1"/>
  <c r="L151" i="22"/>
  <c r="K143" i="22"/>
  <c r="K158" i="22" s="1"/>
  <c r="E153" i="22"/>
  <c r="H171" i="22"/>
  <c r="C213" i="22"/>
  <c r="L213" i="22" s="1"/>
  <c r="E143" i="22"/>
  <c r="E158" i="22" s="1"/>
  <c r="K190" i="22"/>
  <c r="C211" i="22"/>
  <c r="L40" i="22"/>
  <c r="L58" i="22"/>
  <c r="L72" i="22"/>
  <c r="H79" i="22"/>
  <c r="H94" i="22" s="1"/>
  <c r="D158" i="22"/>
  <c r="J153" i="22"/>
  <c r="E14" i="22"/>
  <c r="E29" i="22" s="1"/>
  <c r="I14" i="22"/>
  <c r="I29" i="22" s="1"/>
  <c r="L22" i="22"/>
  <c r="C79" i="22"/>
  <c r="G79" i="22"/>
  <c r="G94" i="22" s="1"/>
  <c r="K79" i="22"/>
  <c r="K94" i="22" s="1"/>
  <c r="F79" i="22"/>
  <c r="F94" i="22" s="1"/>
  <c r="J79" i="22"/>
  <c r="D104" i="22"/>
  <c r="L106" i="22"/>
  <c r="I104" i="22"/>
  <c r="C113" i="22"/>
  <c r="K126" i="22"/>
  <c r="D119" i="22"/>
  <c r="L119" i="22"/>
  <c r="J122" i="22"/>
  <c r="J219" i="22" s="1"/>
  <c r="J218" i="22" s="1"/>
  <c r="J208" i="22" s="1"/>
  <c r="F153" i="22"/>
  <c r="F143" i="22" s="1"/>
  <c r="F158" i="22" s="1"/>
  <c r="D185" i="22"/>
  <c r="D175" i="22" s="1"/>
  <c r="J171" i="22"/>
  <c r="J168" i="22" s="1"/>
  <c r="L173" i="22"/>
  <c r="C183" i="22"/>
  <c r="L183" i="22" s="1"/>
  <c r="L187" i="22"/>
  <c r="D219" i="22"/>
  <c r="D121" i="22"/>
  <c r="D111" i="22" s="1"/>
  <c r="H219" i="22"/>
  <c r="H218" i="22" s="1"/>
  <c r="H208" i="22" s="1"/>
  <c r="H223" i="22" s="1"/>
  <c r="H121" i="22"/>
  <c r="H111" i="22" s="1"/>
  <c r="H126" i="22" s="1"/>
  <c r="G219" i="22"/>
  <c r="G218" i="22" s="1"/>
  <c r="G208" i="22" s="1"/>
  <c r="G121" i="22"/>
  <c r="G111" i="22" s="1"/>
  <c r="C94" i="22"/>
  <c r="L7" i="22"/>
  <c r="C29" i="22"/>
  <c r="K29" i="22"/>
  <c r="F29" i="22"/>
  <c r="J29" i="22"/>
  <c r="I158" i="22"/>
  <c r="D168" i="22"/>
  <c r="H168" i="22"/>
  <c r="H190" i="22" s="1"/>
  <c r="L188" i="22"/>
  <c r="C210" i="22"/>
  <c r="C62" i="22"/>
  <c r="K62" i="22"/>
  <c r="F47" i="22"/>
  <c r="F62" i="22" s="1"/>
  <c r="J47" i="22"/>
  <c r="J62" i="22" s="1"/>
  <c r="J94" i="22"/>
  <c r="J223" i="22"/>
  <c r="D190" i="22"/>
  <c r="J175" i="22"/>
  <c r="G185" i="22"/>
  <c r="G175" i="22" s="1"/>
  <c r="G190" i="22" s="1"/>
  <c r="G204" i="22"/>
  <c r="G201" i="22" s="1"/>
  <c r="L205" i="22"/>
  <c r="L204" i="22" s="1"/>
  <c r="G29" i="22"/>
  <c r="L203" i="22"/>
  <c r="L221" i="22"/>
  <c r="L89" i="22"/>
  <c r="L14" i="22"/>
  <c r="L81" i="22"/>
  <c r="C104" i="22"/>
  <c r="L108" i="22"/>
  <c r="L107" i="22" s="1"/>
  <c r="L113" i="22"/>
  <c r="C122" i="22"/>
  <c r="L124" i="22"/>
  <c r="C143" i="22"/>
  <c r="G153" i="22"/>
  <c r="L153" i="22" s="1"/>
  <c r="C171" i="22"/>
  <c r="C168" i="22" s="1"/>
  <c r="C177" i="22"/>
  <c r="C185" i="22"/>
  <c r="F186" i="22"/>
  <c r="F185" i="22" s="1"/>
  <c r="F175" i="22" s="1"/>
  <c r="F190" i="22" s="1"/>
  <c r="L211" i="22"/>
  <c r="L145" i="22"/>
  <c r="L170" i="22"/>
  <c r="F219" i="22"/>
  <c r="F218" i="22" s="1"/>
  <c r="F208" i="22" s="1"/>
  <c r="F223" i="22" s="1"/>
  <c r="F104" i="22"/>
  <c r="L120" i="22"/>
  <c r="J121" i="22"/>
  <c r="J111" i="22" s="1"/>
  <c r="J126" i="22" s="1"/>
  <c r="E122" i="22"/>
  <c r="I122" i="22"/>
  <c r="L156" i="22"/>
  <c r="C201" i="22"/>
  <c r="L201" i="22" s="1"/>
  <c r="L172" i="22"/>
  <c r="L171" i="22" s="1"/>
  <c r="C217" i="22"/>
  <c r="G107" i="22"/>
  <c r="G104" i="22" s="1"/>
  <c r="L77" i="21" l="1"/>
  <c r="C92" i="21"/>
  <c r="L92" i="21" s="1"/>
  <c r="L61" i="21"/>
  <c r="L46" i="21"/>
  <c r="L29" i="22"/>
  <c r="G47" i="22"/>
  <c r="G62" i="22" s="1"/>
  <c r="L62" i="22" s="1"/>
  <c r="L185" i="22"/>
  <c r="J190" i="22"/>
  <c r="G126" i="22"/>
  <c r="D126" i="22"/>
  <c r="F126" i="22"/>
  <c r="L168" i="22"/>
  <c r="L186" i="22"/>
  <c r="L79" i="22"/>
  <c r="C158" i="22"/>
  <c r="E121" i="22"/>
  <c r="E111" i="22" s="1"/>
  <c r="E126" i="22" s="1"/>
  <c r="E219" i="22"/>
  <c r="E218" i="22" s="1"/>
  <c r="E208" i="22" s="1"/>
  <c r="E223" i="22" s="1"/>
  <c r="L210" i="22"/>
  <c r="D218" i="22"/>
  <c r="L47" i="22"/>
  <c r="G143" i="22"/>
  <c r="G158" i="22" s="1"/>
  <c r="G223" i="22"/>
  <c r="C216" i="22"/>
  <c r="L216" i="22" s="1"/>
  <c r="L217" i="22"/>
  <c r="I121" i="22"/>
  <c r="I111" i="22" s="1"/>
  <c r="I126" i="22" s="1"/>
  <c r="I219" i="22"/>
  <c r="I218" i="22" s="1"/>
  <c r="I208" i="22" s="1"/>
  <c r="I223" i="22" s="1"/>
  <c r="L122" i="22"/>
  <c r="C121" i="22"/>
  <c r="L177" i="22"/>
  <c r="C175" i="22"/>
  <c r="L104" i="22"/>
  <c r="L94" i="22"/>
  <c r="L218" i="22" l="1"/>
  <c r="D208" i="22"/>
  <c r="D223" i="22" s="1"/>
  <c r="L121" i="22"/>
  <c r="C111" i="22"/>
  <c r="L143" i="22"/>
  <c r="L175" i="22"/>
  <c r="C190" i="22"/>
  <c r="L190" i="22" s="1"/>
  <c r="C208" i="22"/>
  <c r="L158" i="22"/>
  <c r="L219" i="22"/>
  <c r="C223" i="22" l="1"/>
  <c r="L223" i="22" s="1"/>
  <c r="L208" i="22"/>
  <c r="C126" i="22"/>
  <c r="L126" i="22" s="1"/>
  <c r="L111" i="22"/>
  <c r="C16" i="21" l="1"/>
  <c r="H24" i="10" l="1"/>
  <c r="G24" i="10"/>
  <c r="H15" i="10" l="1"/>
  <c r="G15" i="10"/>
  <c r="G14" i="10" s="1"/>
  <c r="G12" i="10" s="1"/>
  <c r="H14" i="10"/>
  <c r="H12" i="10" s="1"/>
  <c r="H7" i="10"/>
  <c r="G7" i="10"/>
  <c r="G31" i="10" l="1"/>
  <c r="H31" i="10"/>
  <c r="C24" i="10" l="1"/>
  <c r="D7" i="10"/>
  <c r="E7" i="10"/>
  <c r="F7" i="10"/>
  <c r="C7" i="10"/>
  <c r="D24" i="10"/>
  <c r="D20" i="10"/>
  <c r="C20" i="10"/>
  <c r="D16" i="10"/>
  <c r="D15" i="10" s="1"/>
  <c r="D14" i="10" s="1"/>
  <c r="D12" i="10" s="1"/>
  <c r="D31" i="10" s="1"/>
  <c r="C15" i="10"/>
  <c r="C14" i="10" l="1"/>
  <c r="C12" i="10" s="1"/>
  <c r="C31" i="10" s="1"/>
  <c r="F116" i="10"/>
  <c r="F113" i="10" s="1"/>
  <c r="E116" i="10"/>
  <c r="E113" i="10" s="1"/>
  <c r="F112" i="10"/>
  <c r="E112" i="10"/>
  <c r="I181" i="10"/>
  <c r="F197" i="10"/>
  <c r="E197" i="10"/>
  <c r="F195" i="10"/>
  <c r="E195" i="10"/>
  <c r="E193" i="10"/>
  <c r="E188" i="10" s="1"/>
  <c r="F188" i="10"/>
  <c r="F185" i="10"/>
  <c r="E185" i="10"/>
  <c r="F176" i="10"/>
  <c r="F173" i="10"/>
  <c r="E173" i="10"/>
  <c r="G24" i="21"/>
  <c r="G10" i="21"/>
  <c r="G7" i="21" s="1"/>
  <c r="L27" i="21"/>
  <c r="L26" i="21"/>
  <c r="K24" i="21"/>
  <c r="I24" i="21"/>
  <c r="H24" i="21"/>
  <c r="E24" i="21"/>
  <c r="D24" i="21"/>
  <c r="J24" i="21"/>
  <c r="F24" i="21"/>
  <c r="C24" i="21"/>
  <c r="D22" i="21"/>
  <c r="C22" i="21"/>
  <c r="K22" i="21"/>
  <c r="J22" i="21"/>
  <c r="I22" i="21"/>
  <c r="H22" i="21"/>
  <c r="G22" i="21"/>
  <c r="F22" i="21"/>
  <c r="E22" i="21"/>
  <c r="L21" i="21"/>
  <c r="L20" i="21"/>
  <c r="L19" i="21"/>
  <c r="K16" i="21"/>
  <c r="J16" i="21"/>
  <c r="I16" i="21"/>
  <c r="H16" i="21"/>
  <c r="G16" i="21"/>
  <c r="F16" i="21"/>
  <c r="E16" i="21"/>
  <c r="D16" i="21"/>
  <c r="L11" i="21"/>
  <c r="K10" i="21"/>
  <c r="K7" i="21" s="1"/>
  <c r="J10" i="21"/>
  <c r="J7" i="21" s="1"/>
  <c r="I10" i="21"/>
  <c r="I7" i="21" s="1"/>
  <c r="H10" i="21"/>
  <c r="F10" i="21"/>
  <c r="E10" i="21"/>
  <c r="D10" i="21"/>
  <c r="C10" i="21"/>
  <c r="C14" i="21" l="1"/>
  <c r="L10" i="21"/>
  <c r="H7" i="21"/>
  <c r="F120" i="10"/>
  <c r="E187" i="10"/>
  <c r="E183" i="10" s="1"/>
  <c r="E200" i="10" s="1"/>
  <c r="F187" i="10"/>
  <c r="F183" i="10" s="1"/>
  <c r="F200" i="10" s="1"/>
  <c r="E120" i="10"/>
  <c r="E110" i="10"/>
  <c r="F110" i="10"/>
  <c r="J14" i="21"/>
  <c r="J29" i="21" s="1"/>
  <c r="F7" i="21"/>
  <c r="C7" i="21"/>
  <c r="D7" i="21"/>
  <c r="H14" i="21"/>
  <c r="L24" i="21"/>
  <c r="F14" i="21"/>
  <c r="D14" i="21"/>
  <c r="L17" i="21"/>
  <c r="L25" i="21"/>
  <c r="K14" i="21"/>
  <c r="K29" i="21" s="1"/>
  <c r="E14" i="21"/>
  <c r="E29" i="21" s="1"/>
  <c r="I14" i="21"/>
  <c r="I29" i="21" s="1"/>
  <c r="L22" i="21"/>
  <c r="L23" i="21"/>
  <c r="H29" i="21" l="1"/>
  <c r="L7" i="21"/>
  <c r="F29" i="21"/>
  <c r="D29" i="21"/>
  <c r="G14" i="21"/>
  <c r="G29" i="21" s="1"/>
  <c r="E24" i="10" l="1"/>
  <c r="F15" i="10" l="1"/>
  <c r="F14" i="10" s="1"/>
  <c r="E15" i="10"/>
  <c r="E14" i="10" s="1"/>
  <c r="E12" i="10" s="1"/>
  <c r="E31" i="10" s="1"/>
  <c r="F24" i="10" l="1"/>
  <c r="F12" i="10" s="1"/>
  <c r="F31" i="10" s="1"/>
  <c r="L18" i="21" l="1"/>
  <c r="L16" i="21"/>
  <c r="C29" i="21" l="1"/>
  <c r="L29" i="21" s="1"/>
  <c r="L14" i="21"/>
</calcChain>
</file>

<file path=xl/sharedStrings.xml><?xml version="1.0" encoding="utf-8"?>
<sst xmlns="http://schemas.openxmlformats.org/spreadsheetml/2006/main" count="511" uniqueCount="118">
  <si>
    <t>No</t>
  </si>
  <si>
    <t>JENIS USAHA</t>
  </si>
  <si>
    <t xml:space="preserve">Produksi </t>
  </si>
  <si>
    <t>I</t>
  </si>
  <si>
    <t>II</t>
  </si>
  <si>
    <t>JUMLAH TOTAL</t>
  </si>
  <si>
    <t>DINAS PERIKANAN DAN KELAUTAN KAB.BULELENG</t>
  </si>
  <si>
    <t>Kelautan Kab.Buleleng</t>
  </si>
  <si>
    <t>Sekretaris</t>
  </si>
  <si>
    <t>1.1 Penangkapan</t>
  </si>
  <si>
    <t xml:space="preserve">1.2 Budidaya Laut </t>
  </si>
  <si>
    <t xml:space="preserve">     1.2.1 Rumput Laut</t>
  </si>
  <si>
    <t xml:space="preserve">                - Spinosum</t>
  </si>
  <si>
    <t xml:space="preserve">                - Cottoni</t>
  </si>
  <si>
    <t xml:space="preserve">     1.2.2 Kerapu</t>
  </si>
  <si>
    <t xml:space="preserve">     1.2.4 Bandeng</t>
  </si>
  <si>
    <t>2.1 Penangkapan</t>
  </si>
  <si>
    <t xml:space="preserve">       2.1.1 Rawa</t>
  </si>
  <si>
    <t xml:space="preserve">       2.1.2 Waduk</t>
  </si>
  <si>
    <t xml:space="preserve">       2.1.3 Danau</t>
  </si>
  <si>
    <t xml:space="preserve">       2.1.4 Sungai</t>
  </si>
  <si>
    <t xml:space="preserve">     1.2.3 Mutiara (cangkang)</t>
  </si>
  <si>
    <t>Nilai</t>
  </si>
  <si>
    <t>Ton</t>
  </si>
  <si>
    <t>Rp.1000</t>
  </si>
  <si>
    <t>PERIKANAN LAUT dan DARAT</t>
  </si>
  <si>
    <t>Penangkapan</t>
  </si>
  <si>
    <t>Budidaya</t>
  </si>
  <si>
    <t>2.1 Budidaya Darat</t>
  </si>
  <si>
    <t xml:space="preserve">       2.1.1 Budidaya Air Payau(Tambak)</t>
  </si>
  <si>
    <t xml:space="preserve">                - Udang Vaname</t>
  </si>
  <si>
    <t xml:space="preserve">                - Karper</t>
  </si>
  <si>
    <t xml:space="preserve">                - Lele</t>
  </si>
  <si>
    <t xml:space="preserve">                - Nila</t>
  </si>
  <si>
    <t xml:space="preserve">                - Udang Galah</t>
  </si>
  <si>
    <t>( Rp. 1000)</t>
  </si>
  <si>
    <t>(Ton)</t>
  </si>
  <si>
    <t xml:space="preserve">       2.1.2 Budidaya Air Tawar terdiri</t>
  </si>
  <si>
    <t xml:space="preserve">                 - Karper</t>
  </si>
  <si>
    <t xml:space="preserve">                 a. Kolam</t>
  </si>
  <si>
    <t xml:space="preserve">                 b. Mina Padi</t>
  </si>
  <si>
    <t xml:space="preserve">                 c. Jangka Apung</t>
  </si>
  <si>
    <t xml:space="preserve">                 - Nila</t>
  </si>
  <si>
    <t>NIP. 19640903 199303 1 007</t>
  </si>
  <si>
    <t>A.n Kepala Dinas Perikanan dan</t>
  </si>
  <si>
    <t>Ir.Jon Benni Ariatman,MAP</t>
  </si>
  <si>
    <t xml:space="preserve">                - RL Merah</t>
  </si>
  <si>
    <t xml:space="preserve">     1.2.5 Kakap</t>
  </si>
  <si>
    <t xml:space="preserve">                - Lobster</t>
  </si>
  <si>
    <t xml:space="preserve">                - RL Merah (Sacortalia Xiliata)</t>
  </si>
  <si>
    <t xml:space="preserve"> </t>
  </si>
  <si>
    <t xml:space="preserve">                - Gurami</t>
  </si>
  <si>
    <t>Plh. Kepala Dinas Perikanan dan</t>
  </si>
  <si>
    <t>PRODUKSI DAN NILAI PRODUKSI PERIKANAN TRIWULAN III 2016</t>
  </si>
  <si>
    <t>Singaraja, 17 Oktober 2016</t>
  </si>
  <si>
    <t>DINAS PERIKANAN KAB.BULELENG</t>
  </si>
  <si>
    <t>Satuan : Ton</t>
  </si>
  <si>
    <t>NO</t>
  </si>
  <si>
    <t>KECAMATAN</t>
  </si>
  <si>
    <t>Gerokgak</t>
  </si>
  <si>
    <t>Seririt</t>
  </si>
  <si>
    <t>Busungbiu</t>
  </si>
  <si>
    <t>Banjar</t>
  </si>
  <si>
    <t>Sukasada</t>
  </si>
  <si>
    <t>Buleleng</t>
  </si>
  <si>
    <t>Sawan</t>
  </si>
  <si>
    <t>Kubutambahan</t>
  </si>
  <si>
    <t>Tejakula</t>
  </si>
  <si>
    <t>Total</t>
  </si>
  <si>
    <t>PENANGKAPAN</t>
  </si>
  <si>
    <t>1.1</t>
  </si>
  <si>
    <t>Penangkapan Laut</t>
  </si>
  <si>
    <t>1.2</t>
  </si>
  <si>
    <t>Penangkapan Perairan Umum</t>
  </si>
  <si>
    <t xml:space="preserve"> - Danau</t>
  </si>
  <si>
    <t xml:space="preserve"> - Sungai</t>
  </si>
  <si>
    <t>BUDIDAYA</t>
  </si>
  <si>
    <t>2.1</t>
  </si>
  <si>
    <t>Budidaya Laut</t>
  </si>
  <si>
    <t xml:space="preserve"> - Kerapu</t>
  </si>
  <si>
    <t xml:space="preserve"> - Bandeng </t>
  </si>
  <si>
    <t xml:space="preserve"> - Kakap</t>
  </si>
  <si>
    <t xml:space="preserve"> - Rumput Laut </t>
  </si>
  <si>
    <t xml:space="preserve"> - Mutiara (Cangkang)</t>
  </si>
  <si>
    <t>2.2</t>
  </si>
  <si>
    <t>Budidaya Air Payau</t>
  </si>
  <si>
    <t xml:space="preserve"> - Tambak </t>
  </si>
  <si>
    <t>2.3</t>
  </si>
  <si>
    <t>Budidaya Air Tawar</t>
  </si>
  <si>
    <t xml:space="preserve"> - Kolam</t>
  </si>
  <si>
    <t xml:space="preserve"> - Sawah</t>
  </si>
  <si>
    <t xml:space="preserve"> - KJA</t>
  </si>
  <si>
    <t xml:space="preserve"> - Saluran Irigasi</t>
  </si>
  <si>
    <t>PRODUKSI DAN NILAI PRODUKSI PERIKANAN TRIWULAN II 2017</t>
  </si>
  <si>
    <t>Komoditi</t>
  </si>
  <si>
    <t>TW I</t>
  </si>
  <si>
    <t>TW II</t>
  </si>
  <si>
    <t>Produksi (ton)</t>
  </si>
  <si>
    <t>Nilai Produksi (1.000)</t>
  </si>
  <si>
    <t>PERIKANAN TANGKAP</t>
  </si>
  <si>
    <t>a. Penangkapan di laut</t>
  </si>
  <si>
    <t>b. Penangkapan di perairan umum</t>
  </si>
  <si>
    <t>PERIKANAN BUDIDAYA</t>
  </si>
  <si>
    <t xml:space="preserve">a. Budidaya Laut </t>
  </si>
  <si>
    <t xml:space="preserve">     aa. Rumput Laut</t>
  </si>
  <si>
    <t xml:space="preserve">     ab. Kerapu</t>
  </si>
  <si>
    <t xml:space="preserve">     ac.  Mutiara (cangkang)</t>
  </si>
  <si>
    <t xml:space="preserve">     ad. Bandeng</t>
  </si>
  <si>
    <t xml:space="preserve">     ae. Kakap</t>
  </si>
  <si>
    <t>b. Budidaya di darat</t>
  </si>
  <si>
    <t xml:space="preserve">       ba. Tambak ( udang )</t>
  </si>
  <si>
    <t xml:space="preserve">       bb. Kolam</t>
  </si>
  <si>
    <t xml:space="preserve">       bc. Sawah</t>
  </si>
  <si>
    <t xml:space="preserve">       bd. Saluran Irigasi</t>
  </si>
  <si>
    <t xml:space="preserve">       be. Jangka Apung</t>
  </si>
  <si>
    <t>PRODUKSI PERIKANAN KABUPATEN BULELENG SEMESTER I TAHUN 2017</t>
  </si>
  <si>
    <t>TW III</t>
  </si>
  <si>
    <t xml:space="preserve"> - Waduk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</si>
</sst>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1" formatCode="_(* #,##0_);_(* \(#,##0\);_(* &quot;-&quot;_);_(@_)"/>
    <numFmt numFmtId="43" formatCode="_(* #,##0.00_);_(* \(#,##0.00\);_(* &quot;-&quot;??_);_(@_)"/>
    <numFmt numFmtId="164" formatCode="_(&quot;Rp&quot;* #,##0_);_(&quot;Rp&quot;* \(#,##0\);_(&quot;Rp&quot;* &quot;-&quot;_);_(@_)"/>
    <numFmt numFmtId="165" formatCode="_(* #,##0.0_);_(* \(#,##0.0\);_(* &quot;-&quot;_);_(@_)"/>
    <numFmt numFmtId="166" formatCode="_([$€]* #,##0.00_);_([$€]* \(#,##0.00\);_([$€]* &quot;-&quot;??_);_(@_)"/>
    <numFmt numFmtId="167" formatCode="0.0"/>
    <numFmt numFmtId="168" formatCode="#,##0.0"/>
    <numFmt numFmtId="169" formatCode="_(* #,##0.00_);_(* \(#,##0.00\);_(* &quot;-&quot;_);_(@_)"/>
    <numFmt numFmtId="170" formatCode="_(* #,##0.0_);_(* \(#,##0.0\);_(* &quot;-&quot;??_);_(@_)"/>
  </numFmts>
  <fonts count="24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name val="Calibri"/>
      <family val="2"/>
    </font>
    <font>
      <b/>
      <sz val="11"/>
      <name val="Calibri"/>
      <family val="2"/>
    </font>
    <font>
      <b/>
      <sz val="14"/>
      <name val="Calibri"/>
      <family val="2"/>
    </font>
    <font>
      <b/>
      <u/>
      <sz val="11"/>
      <color theme="1"/>
      <name val="Calibri"/>
      <family val="2"/>
      <scheme val="minor"/>
    </font>
    <font>
      <b/>
      <sz val="12"/>
      <name val="Calibri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Book Antiqua"/>
      <family val="1"/>
    </font>
    <font>
      <sz val="14"/>
      <name val="Bernard MT Condensed"/>
      <family val="1"/>
    </font>
    <font>
      <b/>
      <sz val="11"/>
      <name val="Bernard MT Condensed"/>
      <family val="1"/>
    </font>
    <font>
      <b/>
      <sz val="14"/>
      <name val="Bernard MT Condensed"/>
      <family val="1"/>
    </font>
    <font>
      <b/>
      <sz val="11"/>
      <name val="Book Antiqua"/>
      <family val="1"/>
    </font>
    <font>
      <b/>
      <sz val="11"/>
      <color theme="0"/>
      <name val="Book Antiqua"/>
      <family val="1"/>
    </font>
    <font>
      <b/>
      <sz val="11"/>
      <color theme="1"/>
      <name val="Book Antiqua"/>
      <family val="1"/>
    </font>
    <font>
      <b/>
      <sz val="16"/>
      <name val="Calibri"/>
      <family val="2"/>
    </font>
    <font>
      <sz val="11"/>
      <color theme="1"/>
      <name val="Calibri"/>
      <family val="2"/>
      <charset val="1"/>
      <scheme val="minor"/>
    </font>
    <font>
      <sz val="11"/>
      <color theme="1"/>
      <name val="Book Antiqua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8">
    <xf numFmtId="0" fontId="0" fillId="0" borderId="0"/>
    <xf numFmtId="0" fontId="2" fillId="0" borderId="0"/>
    <xf numFmtId="41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3" fillId="0" borderId="0"/>
    <xf numFmtId="43" fontId="22" fillId="0" borderId="0" applyFont="0" applyFill="0" applyBorder="0" applyAlignment="0" applyProtection="0"/>
  </cellStyleXfs>
  <cellXfs count="170">
    <xf numFmtId="0" fontId="0" fillId="0" borderId="0" xfId="0"/>
    <xf numFmtId="0" fontId="2" fillId="0" borderId="0" xfId="1"/>
    <xf numFmtId="0" fontId="5" fillId="0" borderId="0" xfId="1" applyFont="1" applyFill="1" applyBorder="1" applyAlignment="1">
      <alignment horizontal="center"/>
    </xf>
    <xf numFmtId="0" fontId="4" fillId="0" borderId="1" xfId="1" applyFont="1" applyFill="1" applyBorder="1"/>
    <xf numFmtId="3" fontId="0" fillId="0" borderId="0" xfId="0" applyNumberFormat="1"/>
    <xf numFmtId="0" fontId="9" fillId="0" borderId="0" xfId="1" applyFont="1"/>
    <xf numFmtId="0" fontId="5" fillId="0" borderId="5" xfId="1" applyFont="1" applyFill="1" applyBorder="1" applyAlignment="1">
      <alignment horizontal="center" vertical="top" wrapText="1"/>
    </xf>
    <xf numFmtId="0" fontId="2" fillId="0" borderId="6" xfId="1" applyBorder="1"/>
    <xf numFmtId="0" fontId="4" fillId="0" borderId="7" xfId="1" applyFont="1" applyFill="1" applyBorder="1" applyAlignment="1">
      <alignment horizontal="justify" vertical="top" wrapText="1"/>
    </xf>
    <xf numFmtId="0" fontId="5" fillId="0" borderId="7" xfId="1" applyFont="1" applyFill="1" applyBorder="1" applyAlignment="1">
      <alignment horizontal="justify" vertical="top" wrapText="1"/>
    </xf>
    <xf numFmtId="0" fontId="4" fillId="0" borderId="7" xfId="1" applyFont="1" applyFill="1" applyBorder="1"/>
    <xf numFmtId="0" fontId="4" fillId="0" borderId="8" xfId="1" applyFont="1" applyFill="1" applyBorder="1"/>
    <xf numFmtId="0" fontId="4" fillId="0" borderId="9" xfId="1" applyFont="1" applyFill="1" applyBorder="1" applyAlignment="1">
      <alignment vertical="top" wrapText="1"/>
    </xf>
    <xf numFmtId="0" fontId="5" fillId="0" borderId="7" xfId="1" applyFont="1" applyFill="1" applyBorder="1"/>
    <xf numFmtId="0" fontId="4" fillId="0" borderId="9" xfId="1" applyFont="1" applyFill="1" applyBorder="1"/>
    <xf numFmtId="0" fontId="5" fillId="0" borderId="10" xfId="1" applyFont="1" applyFill="1" applyBorder="1" applyAlignment="1">
      <alignment horizontal="center" vertical="top" wrapText="1"/>
    </xf>
    <xf numFmtId="0" fontId="9" fillId="0" borderId="4" xfId="1" applyFont="1" applyBorder="1" applyAlignment="1">
      <alignment horizontal="center" wrapText="1"/>
    </xf>
    <xf numFmtId="0" fontId="9" fillId="0" borderId="0" xfId="1" applyFont="1" applyAlignment="1">
      <alignment horizontal="right"/>
    </xf>
    <xf numFmtId="0" fontId="6" fillId="0" borderId="1" xfId="1" applyFont="1" applyFill="1" applyBorder="1" applyAlignment="1">
      <alignment horizontal="center" vertical="top" wrapText="1"/>
    </xf>
    <xf numFmtId="0" fontId="4" fillId="0" borderId="0" xfId="1" applyFont="1" applyFill="1" applyBorder="1"/>
    <xf numFmtId="0" fontId="6" fillId="0" borderId="0" xfId="1" applyFont="1" applyFill="1" applyBorder="1" applyAlignment="1">
      <alignment horizontal="center" vertical="top" wrapText="1"/>
    </xf>
    <xf numFmtId="0" fontId="6" fillId="0" borderId="3" xfId="2" applyNumberFormat="1" applyFont="1" applyFill="1" applyBorder="1" applyAlignment="1"/>
    <xf numFmtId="3" fontId="11" fillId="0" borderId="0" xfId="1" applyNumberFormat="1" applyFont="1" applyBorder="1"/>
    <xf numFmtId="0" fontId="9" fillId="0" borderId="11" xfId="1" applyFont="1" applyBorder="1" applyAlignment="1">
      <alignment horizontal="center"/>
    </xf>
    <xf numFmtId="0" fontId="6" fillId="0" borderId="0" xfId="1" applyFont="1" applyFill="1" applyBorder="1" applyAlignment="1">
      <alignment horizontal="center"/>
    </xf>
    <xf numFmtId="0" fontId="5" fillId="2" borderId="7" xfId="1" applyFont="1" applyFill="1" applyBorder="1"/>
    <xf numFmtId="41" fontId="10" fillId="0" borderId="7" xfId="1" applyNumberFormat="1" applyFont="1" applyBorder="1"/>
    <xf numFmtId="167" fontId="0" fillId="0" borderId="0" xfId="0" applyNumberFormat="1"/>
    <xf numFmtId="168" fontId="0" fillId="0" borderId="0" xfId="0" applyNumberFormat="1"/>
    <xf numFmtId="41" fontId="5" fillId="0" borderId="7" xfId="1" applyNumberFormat="1" applyFont="1" applyFill="1" applyBorder="1"/>
    <xf numFmtId="41" fontId="10" fillId="0" borderId="7" xfId="1" applyNumberFormat="1" applyFont="1" applyFill="1" applyBorder="1"/>
    <xf numFmtId="41" fontId="9" fillId="0" borderId="7" xfId="1" applyNumberFormat="1" applyFont="1" applyFill="1" applyBorder="1"/>
    <xf numFmtId="41" fontId="10" fillId="0" borderId="9" xfId="1" applyNumberFormat="1" applyFont="1" applyBorder="1"/>
    <xf numFmtId="41" fontId="11" fillId="0" borderId="1" xfId="1" applyNumberFormat="1" applyFont="1" applyBorder="1"/>
    <xf numFmtId="41" fontId="9" fillId="0" borderId="8" xfId="1" applyNumberFormat="1" applyFont="1" applyFill="1" applyBorder="1"/>
    <xf numFmtId="165" fontId="5" fillId="2" borderId="15" xfId="2" applyNumberFormat="1" applyFont="1" applyFill="1" applyBorder="1" applyAlignment="1">
      <alignment horizontal="right"/>
    </xf>
    <xf numFmtId="0" fontId="5" fillId="2" borderId="7" xfId="1" applyFont="1" applyFill="1" applyBorder="1" applyAlignment="1">
      <alignment horizontal="center"/>
    </xf>
    <xf numFmtId="0" fontId="4" fillId="0" borderId="7" xfId="1" applyFont="1" applyFill="1" applyBorder="1" applyAlignment="1">
      <alignment horizontal="center"/>
    </xf>
    <xf numFmtId="0" fontId="5" fillId="0" borderId="7" xfId="1" applyFont="1" applyFill="1" applyBorder="1" applyAlignment="1">
      <alignment horizontal="center"/>
    </xf>
    <xf numFmtId="41" fontId="10" fillId="0" borderId="8" xfId="1" applyNumberFormat="1" applyFont="1" applyBorder="1"/>
    <xf numFmtId="165" fontId="4" fillId="0" borderId="15" xfId="2" applyNumberFormat="1" applyFont="1" applyFill="1" applyBorder="1" applyAlignment="1"/>
    <xf numFmtId="165" fontId="5" fillId="2" borderId="7" xfId="2" applyNumberFormat="1" applyFont="1" applyFill="1" applyBorder="1" applyAlignment="1">
      <alignment horizontal="right"/>
    </xf>
    <xf numFmtId="165" fontId="4" fillId="0" borderId="7" xfId="2" applyNumberFormat="1" applyFont="1" applyFill="1" applyBorder="1" applyAlignment="1">
      <alignment horizontal="center"/>
    </xf>
    <xf numFmtId="165" fontId="4" fillId="0" borderId="9" xfId="2" applyNumberFormat="1" applyFont="1" applyFill="1" applyBorder="1" applyAlignment="1"/>
    <xf numFmtId="0" fontId="2" fillId="0" borderId="0" xfId="1" applyBorder="1" applyAlignment="1">
      <alignment horizontal="center"/>
    </xf>
    <xf numFmtId="0" fontId="5" fillId="0" borderId="14" xfId="1" applyFont="1" applyFill="1" applyBorder="1" applyAlignment="1">
      <alignment horizontal="right"/>
    </xf>
    <xf numFmtId="165" fontId="4" fillId="0" borderId="7" xfId="2" applyNumberFormat="1" applyFont="1" applyFill="1" applyBorder="1" applyAlignment="1"/>
    <xf numFmtId="0" fontId="5" fillId="0" borderId="12" xfId="1" applyFont="1" applyFill="1" applyBorder="1" applyAlignment="1">
      <alignment horizontal="center" vertical="top" wrapText="1"/>
    </xf>
    <xf numFmtId="0" fontId="5" fillId="0" borderId="13" xfId="1" applyFont="1" applyFill="1" applyBorder="1" applyAlignment="1">
      <alignment horizontal="center" vertical="top" wrapText="1"/>
    </xf>
    <xf numFmtId="165" fontId="5" fillId="2" borderId="15" xfId="2" applyNumberFormat="1" applyFont="1" applyFill="1" applyBorder="1" applyAlignment="1">
      <alignment horizontal="center"/>
    </xf>
    <xf numFmtId="165" fontId="5" fillId="0" borderId="7" xfId="2" applyNumberFormat="1" applyFont="1" applyFill="1" applyBorder="1" applyAlignment="1"/>
    <xf numFmtId="164" fontId="9" fillId="0" borderId="0" xfId="1" applyNumberFormat="1" applyFont="1" applyAlignment="1">
      <alignment horizontal="right"/>
    </xf>
    <xf numFmtId="41" fontId="5" fillId="0" borderId="7" xfId="2" applyNumberFormat="1" applyFont="1" applyFill="1" applyBorder="1" applyAlignment="1"/>
    <xf numFmtId="41" fontId="12" fillId="0" borderId="5" xfId="0" applyNumberFormat="1" applyFont="1" applyBorder="1"/>
    <xf numFmtId="41" fontId="5" fillId="0" borderId="7" xfId="2" applyNumberFormat="1" applyFont="1" applyFill="1" applyBorder="1" applyAlignment="1">
      <alignment horizontal="center"/>
    </xf>
    <xf numFmtId="41" fontId="4" fillId="0" borderId="7" xfId="2" applyNumberFormat="1" applyFont="1" applyFill="1" applyBorder="1" applyAlignment="1"/>
    <xf numFmtId="41" fontId="4" fillId="0" borderId="7" xfId="2" applyNumberFormat="1" applyFont="1" applyFill="1" applyBorder="1" applyAlignment="1">
      <alignment horizontal="center"/>
    </xf>
    <xf numFmtId="169" fontId="5" fillId="2" borderId="7" xfId="2" applyNumberFormat="1" applyFont="1" applyFill="1" applyBorder="1" applyAlignment="1">
      <alignment horizontal="right"/>
    </xf>
    <xf numFmtId="169" fontId="5" fillId="2" borderId="15" xfId="2" applyNumberFormat="1" applyFont="1" applyFill="1" applyBorder="1" applyAlignment="1">
      <alignment horizontal="right"/>
    </xf>
    <xf numFmtId="169" fontId="4" fillId="0" borderId="7" xfId="2" applyNumberFormat="1" applyFont="1" applyFill="1" applyBorder="1" applyAlignment="1">
      <alignment horizontal="center"/>
    </xf>
    <xf numFmtId="169" fontId="4" fillId="0" borderId="15" xfId="2" applyNumberFormat="1" applyFont="1" applyFill="1" applyBorder="1" applyAlignment="1"/>
    <xf numFmtId="169" fontId="4" fillId="0" borderId="7" xfId="2" applyNumberFormat="1" applyFont="1" applyFill="1" applyBorder="1" applyAlignment="1"/>
    <xf numFmtId="169" fontId="4" fillId="0" borderId="9" xfId="2" applyNumberFormat="1" applyFont="1" applyFill="1" applyBorder="1" applyAlignment="1"/>
    <xf numFmtId="169" fontId="6" fillId="0" borderId="2" xfId="2" applyNumberFormat="1" applyFont="1" applyFill="1" applyBorder="1" applyAlignment="1"/>
    <xf numFmtId="169" fontId="5" fillId="0" borderId="7" xfId="2" applyNumberFormat="1" applyFont="1" applyFill="1" applyBorder="1" applyAlignment="1"/>
    <xf numFmtId="169" fontId="4" fillId="0" borderId="16" xfId="2" applyNumberFormat="1" applyFont="1" applyFill="1" applyBorder="1" applyAlignment="1"/>
    <xf numFmtId="169" fontId="12" fillId="0" borderId="10" xfId="0" applyNumberFormat="1" applyFont="1" applyBorder="1"/>
    <xf numFmtId="169" fontId="4" fillId="0" borderId="15" xfId="2" applyNumberFormat="1" applyFont="1" applyFill="1" applyBorder="1" applyAlignment="1">
      <alignment horizontal="center"/>
    </xf>
    <xf numFmtId="169" fontId="5" fillId="0" borderId="15" xfId="2" applyNumberFormat="1" applyFont="1" applyFill="1" applyBorder="1" applyAlignment="1">
      <alignment horizontal="center"/>
    </xf>
    <xf numFmtId="41" fontId="13" fillId="0" borderId="7" xfId="1" applyNumberFormat="1" applyFont="1" applyBorder="1"/>
    <xf numFmtId="41" fontId="13" fillId="0" borderId="9" xfId="1" applyNumberFormat="1" applyFont="1" applyBorder="1"/>
    <xf numFmtId="43" fontId="0" fillId="0" borderId="0" xfId="0" applyNumberFormat="1"/>
    <xf numFmtId="41" fontId="5" fillId="0" borderId="8" xfId="1" applyNumberFormat="1" applyFont="1" applyFill="1" applyBorder="1"/>
    <xf numFmtId="41" fontId="10" fillId="0" borderId="17" xfId="0" applyNumberFormat="1" applyFont="1" applyBorder="1"/>
    <xf numFmtId="41" fontId="10" fillId="0" borderId="5" xfId="1" applyNumberFormat="1" applyFont="1" applyFill="1" applyBorder="1"/>
    <xf numFmtId="0" fontId="14" fillId="0" borderId="0" xfId="0" applyFont="1" applyFill="1" applyAlignment="1">
      <alignment vertical="center"/>
    </xf>
    <xf numFmtId="0" fontId="16" fillId="0" borderId="0" xfId="0" applyFont="1" applyFill="1" applyAlignment="1"/>
    <xf numFmtId="0" fontId="15" fillId="0" borderId="0" xfId="0" applyFont="1" applyFill="1" applyAlignment="1">
      <alignment vertical="center"/>
    </xf>
    <xf numFmtId="0" fontId="17" fillId="0" borderId="0" xfId="0" applyFont="1" applyFill="1" applyAlignment="1"/>
    <xf numFmtId="0" fontId="18" fillId="0" borderId="0" xfId="0" applyFont="1" applyFill="1"/>
    <xf numFmtId="0" fontId="18" fillId="0" borderId="0" xfId="0" applyFont="1" applyFill="1" applyAlignment="1">
      <alignment horizontal="right"/>
    </xf>
    <xf numFmtId="0" fontId="18" fillId="0" borderId="18" xfId="0" applyFont="1" applyFill="1" applyBorder="1" applyAlignment="1">
      <alignment horizontal="center"/>
    </xf>
    <xf numFmtId="0" fontId="19" fillId="2" borderId="22" xfId="0" applyFont="1" applyFill="1" applyBorder="1" applyAlignment="1">
      <alignment horizontal="center" vertical="center"/>
    </xf>
    <xf numFmtId="0" fontId="20" fillId="2" borderId="25" xfId="0" applyFont="1" applyFill="1" applyBorder="1" applyAlignment="1">
      <alignment horizontal="center"/>
    </xf>
    <xf numFmtId="0" fontId="20" fillId="2" borderId="25" xfId="0" applyFont="1" applyFill="1" applyBorder="1"/>
    <xf numFmtId="168" fontId="20" fillId="2" borderId="25" xfId="2" applyNumberFormat="1" applyFont="1" applyFill="1" applyBorder="1"/>
    <xf numFmtId="41" fontId="14" fillId="0" borderId="25" xfId="2" applyNumberFormat="1" applyFont="1" applyFill="1" applyBorder="1"/>
    <xf numFmtId="0" fontId="18" fillId="0" borderId="25" xfId="0" quotePrefix="1" applyFont="1" applyFill="1" applyBorder="1" applyAlignment="1">
      <alignment horizontal="left"/>
    </xf>
    <xf numFmtId="0" fontId="18" fillId="0" borderId="25" xfId="0" applyFont="1" applyFill="1" applyBorder="1"/>
    <xf numFmtId="168" fontId="18" fillId="0" borderId="25" xfId="2" applyNumberFormat="1" applyFont="1" applyFill="1" applyBorder="1"/>
    <xf numFmtId="0" fontId="14" fillId="0" borderId="25" xfId="0" quotePrefix="1" applyFont="1" applyFill="1" applyBorder="1" applyAlignment="1">
      <alignment horizontal="right"/>
    </xf>
    <xf numFmtId="0" fontId="14" fillId="0" borderId="25" xfId="0" applyFont="1" applyFill="1" applyBorder="1"/>
    <xf numFmtId="168" fontId="14" fillId="0" borderId="25" xfId="2" applyNumberFormat="1" applyFont="1" applyFill="1" applyBorder="1"/>
    <xf numFmtId="0" fontId="14" fillId="0" borderId="25" xfId="0" applyFont="1" applyFill="1" applyBorder="1" applyAlignment="1">
      <alignment horizontal="right"/>
    </xf>
    <xf numFmtId="165" fontId="14" fillId="0" borderId="25" xfId="2" applyNumberFormat="1" applyFont="1" applyFill="1" applyBorder="1"/>
    <xf numFmtId="0" fontId="14" fillId="0" borderId="25" xfId="0" applyFont="1" applyFill="1" applyBorder="1" applyAlignment="1">
      <alignment horizontal="left"/>
    </xf>
    <xf numFmtId="0" fontId="14" fillId="0" borderId="25" xfId="0" quotePrefix="1" applyFont="1" applyFill="1" applyBorder="1" applyAlignment="1">
      <alignment horizontal="left"/>
    </xf>
    <xf numFmtId="0" fontId="18" fillId="2" borderId="25" xfId="0" applyFont="1" applyFill="1" applyBorder="1" applyAlignment="1">
      <alignment horizontal="center"/>
    </xf>
    <xf numFmtId="0" fontId="18" fillId="2" borderId="25" xfId="0" applyFont="1" applyFill="1" applyBorder="1"/>
    <xf numFmtId="168" fontId="18" fillId="2" borderId="25" xfId="2" applyNumberFormat="1" applyFont="1" applyFill="1" applyBorder="1"/>
    <xf numFmtId="0" fontId="18" fillId="0" borderId="25" xfId="0" applyFont="1" applyFill="1" applyBorder="1" applyAlignment="1">
      <alignment horizontal="left"/>
    </xf>
    <xf numFmtId="168" fontId="14" fillId="0" borderId="25" xfId="0" applyNumberFormat="1" applyFont="1" applyFill="1" applyBorder="1"/>
    <xf numFmtId="168" fontId="14" fillId="0" borderId="22" xfId="0" applyNumberFormat="1" applyFont="1" applyFill="1" applyBorder="1"/>
    <xf numFmtId="0" fontId="14" fillId="0" borderId="26" xfId="0" applyFont="1" applyFill="1" applyBorder="1"/>
    <xf numFmtId="0" fontId="18" fillId="3" borderId="19" xfId="0" applyFont="1" applyFill="1" applyBorder="1"/>
    <xf numFmtId="0" fontId="18" fillId="3" borderId="27" xfId="0" applyFont="1" applyFill="1" applyBorder="1"/>
    <xf numFmtId="0" fontId="5" fillId="0" borderId="11" xfId="1" applyFont="1" applyFill="1" applyBorder="1" applyAlignment="1">
      <alignment horizontal="center" vertical="center"/>
    </xf>
    <xf numFmtId="0" fontId="5" fillId="2" borderId="15" xfId="1" applyFont="1" applyFill="1" applyBorder="1"/>
    <xf numFmtId="0" fontId="4" fillId="0" borderId="15" xfId="1" applyFont="1" applyFill="1" applyBorder="1" applyAlignment="1">
      <alignment horizontal="justify" vertical="top" wrapText="1"/>
    </xf>
    <xf numFmtId="0" fontId="4" fillId="0" borderId="15" xfId="1" applyFont="1" applyFill="1" applyBorder="1"/>
    <xf numFmtId="0" fontId="4" fillId="0" borderId="16" xfId="1" applyFont="1" applyFill="1" applyBorder="1"/>
    <xf numFmtId="0" fontId="6" fillId="0" borderId="2" xfId="1" applyFont="1" applyFill="1" applyBorder="1" applyAlignment="1">
      <alignment horizontal="center" vertical="top" wrapText="1"/>
    </xf>
    <xf numFmtId="0" fontId="5" fillId="0" borderId="12" xfId="1" applyFont="1" applyFill="1" applyBorder="1" applyAlignment="1">
      <alignment horizontal="center" vertical="center"/>
    </xf>
    <xf numFmtId="0" fontId="5" fillId="0" borderId="13" xfId="1" applyFont="1" applyFill="1" applyBorder="1" applyAlignment="1">
      <alignment horizontal="center" vertical="center"/>
    </xf>
    <xf numFmtId="0" fontId="5" fillId="0" borderId="16" xfId="1" applyFont="1" applyFill="1" applyBorder="1" applyAlignment="1">
      <alignment horizontal="justify" vertical="top" wrapText="1"/>
    </xf>
    <xf numFmtId="0" fontId="4" fillId="0" borderId="10" xfId="1" applyFont="1" applyFill="1" applyBorder="1"/>
    <xf numFmtId="41" fontId="5" fillId="2" borderId="7" xfId="2" applyNumberFormat="1" applyFont="1" applyFill="1" applyBorder="1" applyAlignment="1">
      <alignment horizontal="right"/>
    </xf>
    <xf numFmtId="41" fontId="12" fillId="0" borderId="7" xfId="0" applyNumberFormat="1" applyFont="1" applyBorder="1" applyAlignment="1">
      <alignment horizontal="center"/>
    </xf>
    <xf numFmtId="41" fontId="6" fillId="0" borderId="2" xfId="1" applyNumberFormat="1" applyFont="1" applyFill="1" applyBorder="1" applyAlignment="1">
      <alignment horizontal="center" vertical="top" wrapText="1"/>
    </xf>
    <xf numFmtId="165" fontId="12" fillId="0" borderId="7" xfId="0" applyNumberFormat="1" applyFont="1" applyBorder="1" applyAlignment="1">
      <alignment horizontal="center"/>
    </xf>
    <xf numFmtId="165" fontId="6" fillId="0" borderId="2" xfId="1" applyNumberFormat="1" applyFont="1" applyFill="1" applyBorder="1" applyAlignment="1">
      <alignment horizontal="center" vertical="top" wrapText="1"/>
    </xf>
    <xf numFmtId="165" fontId="1" fillId="0" borderId="7" xfId="0" applyNumberFormat="1" applyFont="1" applyBorder="1" applyAlignment="1">
      <alignment horizontal="center"/>
    </xf>
    <xf numFmtId="41" fontId="6" fillId="0" borderId="32" xfId="1" applyNumberFormat="1" applyFont="1" applyFill="1" applyBorder="1" applyAlignment="1">
      <alignment horizontal="center" vertical="top" wrapText="1"/>
    </xf>
    <xf numFmtId="0" fontId="5" fillId="0" borderId="11" xfId="1" applyFont="1" applyFill="1" applyBorder="1" applyAlignment="1">
      <alignment horizontal="center" vertical="center"/>
    </xf>
    <xf numFmtId="165" fontId="0" fillId="0" borderId="0" xfId="0" applyNumberFormat="1"/>
    <xf numFmtId="41" fontId="0" fillId="0" borderId="0" xfId="0" applyNumberFormat="1"/>
    <xf numFmtId="170" fontId="0" fillId="0" borderId="0" xfId="7" applyNumberFormat="1" applyFont="1"/>
    <xf numFmtId="2" fontId="0" fillId="0" borderId="0" xfId="0" applyNumberFormat="1"/>
    <xf numFmtId="0" fontId="5" fillId="0" borderId="0" xfId="1" applyFont="1" applyFill="1" applyBorder="1" applyAlignment="1">
      <alignment horizontal="right"/>
    </xf>
    <xf numFmtId="41" fontId="4" fillId="0" borderId="15" xfId="2" applyNumberFormat="1" applyFont="1" applyFill="1" applyBorder="1" applyAlignment="1"/>
    <xf numFmtId="43" fontId="14" fillId="0" borderId="25" xfId="2" applyNumberFormat="1" applyFont="1" applyFill="1" applyBorder="1"/>
    <xf numFmtId="0" fontId="23" fillId="0" borderId="0" xfId="0" applyFont="1"/>
    <xf numFmtId="165" fontId="5" fillId="0" borderId="0" xfId="2" applyNumberFormat="1" applyFont="1" applyFill="1" applyBorder="1" applyAlignment="1">
      <alignment horizontal="center"/>
    </xf>
    <xf numFmtId="0" fontId="0" fillId="0" borderId="0" xfId="0" applyBorder="1"/>
    <xf numFmtId="165" fontId="4" fillId="0" borderId="0" xfId="2" applyNumberFormat="1" applyFont="1" applyFill="1" applyBorder="1" applyAlignment="1"/>
    <xf numFmtId="0" fontId="14" fillId="0" borderId="25" xfId="2" applyNumberFormat="1" applyFont="1" applyFill="1" applyBorder="1"/>
    <xf numFmtId="0" fontId="0" fillId="0" borderId="0" xfId="0" applyAlignment="1">
      <alignment horizontal="center"/>
    </xf>
    <xf numFmtId="0" fontId="8" fillId="0" borderId="0" xfId="1" applyFont="1" applyFill="1" applyAlignment="1">
      <alignment horizontal="center"/>
    </xf>
    <xf numFmtId="0" fontId="8" fillId="0" borderId="0" xfId="1" applyFont="1" applyFill="1" applyBorder="1" applyAlignment="1">
      <alignment horizontal="center"/>
    </xf>
    <xf numFmtId="0" fontId="5" fillId="0" borderId="4" xfId="1" applyFont="1" applyFill="1" applyBorder="1" applyAlignment="1">
      <alignment horizontal="center" vertical="center" wrapText="1"/>
    </xf>
    <xf numFmtId="0" fontId="5" fillId="0" borderId="11" xfId="1" applyFont="1" applyFill="1" applyBorder="1" applyAlignment="1">
      <alignment horizontal="center" vertical="center" wrapText="1"/>
    </xf>
    <xf numFmtId="0" fontId="5" fillId="0" borderId="4" xfId="1" applyFont="1" applyFill="1" applyBorder="1" applyAlignment="1">
      <alignment horizontal="center" vertical="center"/>
    </xf>
    <xf numFmtId="0" fontId="5" fillId="0" borderId="11" xfId="1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5" fillId="0" borderId="12" xfId="1" applyFont="1" applyFill="1" applyBorder="1" applyAlignment="1">
      <alignment horizontal="center" vertical="center" wrapText="1"/>
    </xf>
    <xf numFmtId="0" fontId="5" fillId="0" borderId="13" xfId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11" xfId="1" applyFont="1" applyBorder="1" applyAlignment="1">
      <alignment horizontal="center" vertical="center" wrapText="1"/>
    </xf>
    <xf numFmtId="0" fontId="5" fillId="0" borderId="6" xfId="1" applyFont="1" applyFill="1" applyBorder="1" applyAlignment="1">
      <alignment horizontal="center" vertical="center" wrapText="1"/>
    </xf>
    <xf numFmtId="0" fontId="21" fillId="0" borderId="0" xfId="1" applyFont="1" applyFill="1" applyAlignment="1">
      <alignment horizontal="center"/>
    </xf>
    <xf numFmtId="0" fontId="5" fillId="0" borderId="6" xfId="1" applyFont="1" applyFill="1" applyBorder="1" applyAlignment="1">
      <alignment horizontal="center" vertical="center"/>
    </xf>
    <xf numFmtId="0" fontId="5" fillId="0" borderId="29" xfId="1" applyFont="1" applyFill="1" applyBorder="1" applyAlignment="1">
      <alignment horizontal="center" vertical="center"/>
    </xf>
    <xf numFmtId="0" fontId="5" fillId="0" borderId="31" xfId="1" applyFont="1" applyFill="1" applyBorder="1" applyAlignment="1">
      <alignment horizontal="center" vertical="center"/>
    </xf>
    <xf numFmtId="0" fontId="5" fillId="0" borderId="29" xfId="1" applyFont="1" applyFill="1" applyBorder="1" applyAlignment="1">
      <alignment horizontal="center" vertical="center" wrapText="1"/>
    </xf>
    <xf numFmtId="0" fontId="5" fillId="0" borderId="31" xfId="1" applyFont="1" applyFill="1" applyBorder="1" applyAlignment="1">
      <alignment horizontal="center" vertical="center" wrapText="1"/>
    </xf>
    <xf numFmtId="0" fontId="5" fillId="0" borderId="30" xfId="1" applyFont="1" applyFill="1" applyBorder="1" applyAlignment="1">
      <alignment horizontal="center" vertical="center"/>
    </xf>
    <xf numFmtId="0" fontId="18" fillId="2" borderId="23" xfId="0" applyFont="1" applyFill="1" applyBorder="1" applyAlignment="1">
      <alignment horizontal="center" vertical="center"/>
    </xf>
    <xf numFmtId="0" fontId="18" fillId="2" borderId="24" xfId="0" applyFont="1" applyFill="1" applyBorder="1" applyAlignment="1">
      <alignment horizontal="center" vertical="center"/>
    </xf>
    <xf numFmtId="168" fontId="18" fillId="3" borderId="19" xfId="2" applyNumberFormat="1" applyFont="1" applyFill="1" applyBorder="1" applyAlignment="1">
      <alignment horizontal="right" vertical="center"/>
    </xf>
    <xf numFmtId="168" fontId="18" fillId="3" borderId="27" xfId="2" applyNumberFormat="1" applyFont="1" applyFill="1" applyBorder="1" applyAlignment="1">
      <alignment horizontal="right" vertical="center"/>
    </xf>
    <xf numFmtId="0" fontId="15" fillId="0" borderId="0" xfId="0" applyFont="1" applyFill="1" applyAlignment="1">
      <alignment horizontal="center" vertical="center"/>
    </xf>
    <xf numFmtId="0" fontId="18" fillId="2" borderId="19" xfId="0" applyFont="1" applyFill="1" applyBorder="1" applyAlignment="1">
      <alignment horizontal="center" vertical="center"/>
    </xf>
    <xf numFmtId="0" fontId="18" fillId="2" borderId="22" xfId="0" applyFont="1" applyFill="1" applyBorder="1" applyAlignment="1">
      <alignment horizontal="center" vertical="center"/>
    </xf>
    <xf numFmtId="0" fontId="18" fillId="2" borderId="20" xfId="0" applyFont="1" applyFill="1" applyBorder="1" applyAlignment="1">
      <alignment horizontal="center"/>
    </xf>
    <xf numFmtId="0" fontId="18" fillId="2" borderId="21" xfId="0" applyFont="1" applyFill="1" applyBorder="1" applyAlignment="1">
      <alignment horizontal="center"/>
    </xf>
    <xf numFmtId="0" fontId="18" fillId="2" borderId="28" xfId="0" applyFont="1" applyFill="1" applyBorder="1" applyAlignment="1">
      <alignment horizontal="center"/>
    </xf>
    <xf numFmtId="0" fontId="18" fillId="3" borderId="19" xfId="0" applyFont="1" applyFill="1" applyBorder="1" applyAlignment="1">
      <alignment horizontal="center" vertical="center" wrapText="1"/>
    </xf>
    <xf numFmtId="0" fontId="18" fillId="3" borderId="27" xfId="0" applyFont="1" applyFill="1" applyBorder="1" applyAlignment="1">
      <alignment horizontal="center" vertical="center" wrapText="1"/>
    </xf>
    <xf numFmtId="165" fontId="14" fillId="0" borderId="22" xfId="0" applyNumberFormat="1" applyFont="1" applyFill="1" applyBorder="1"/>
    <xf numFmtId="165" fontId="18" fillId="2" borderId="25" xfId="2" applyNumberFormat="1" applyFont="1" applyFill="1" applyBorder="1"/>
  </cellXfs>
  <cellStyles count="8">
    <cellStyle name="Comma" xfId="7" builtinId="3"/>
    <cellStyle name="Comma [0] 2" xfId="2"/>
    <cellStyle name="Comma 2 2" xfId="3"/>
    <cellStyle name="Comma 3" xfId="4"/>
    <cellStyle name="Euro" xfId="5"/>
    <cellStyle name="Normal" xfId="0" builtinId="0"/>
    <cellStyle name="Normal 2" xfId="1"/>
    <cellStyle name="Normal 2 2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1133475</xdr:colOff>
      <xdr:row>0</xdr:row>
      <xdr:rowOff>0</xdr:rowOff>
    </xdr:from>
    <xdr:to>
      <xdr:col>10</xdr:col>
      <xdr:colOff>619125</xdr:colOff>
      <xdr:row>1</xdr:row>
      <xdr:rowOff>142328</xdr:rowOff>
    </xdr:to>
    <xdr:sp macro="" textlink="">
      <xdr:nvSpPr>
        <xdr:cNvPr id="2" name="Horizontal Scroll 1"/>
        <xdr:cNvSpPr/>
      </xdr:nvSpPr>
      <xdr:spPr bwMode="auto">
        <a:xfrm>
          <a:off x="1457325" y="0"/>
          <a:ext cx="7486650" cy="370928"/>
        </a:xfrm>
        <a:prstGeom prst="horizontalScroll">
          <a:avLst/>
        </a:prstGeom>
        <a:solidFill>
          <a:srgbClr val="92D05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1400" b="0" i="0" u="none" strike="noStrike">
              <a:solidFill>
                <a:sysClr val="windowText" lastClr="000000"/>
              </a:solidFill>
              <a:latin typeface="Bernard MT Condensed" pitchFamily="18" charset="0"/>
              <a:ea typeface="+mn-ea"/>
              <a:cs typeface="+mn-cs"/>
            </a:rPr>
            <a:t>PRODUKSI PERIKANAN TRIWULAN</a:t>
          </a:r>
          <a:r>
            <a:rPr lang="en-US" sz="1400" b="0" i="0" u="none" strike="noStrike" baseline="0">
              <a:solidFill>
                <a:sysClr val="windowText" lastClr="000000"/>
              </a:solidFill>
              <a:latin typeface="Bernard MT Condensed" pitchFamily="18" charset="0"/>
              <a:ea typeface="+mn-ea"/>
              <a:cs typeface="+mn-cs"/>
            </a:rPr>
            <a:t> I PER </a:t>
          </a:r>
          <a:r>
            <a:rPr lang="en-US" sz="1400" b="0" i="0" u="none" strike="noStrike">
              <a:solidFill>
                <a:sysClr val="windowText" lastClr="000000"/>
              </a:solidFill>
              <a:latin typeface="Bernard MT Condensed" pitchFamily="18" charset="0"/>
              <a:ea typeface="+mn-ea"/>
              <a:cs typeface="+mn-cs"/>
            </a:rPr>
            <a:t>KECAMATAN DI KAB.BULELENG TAHUN 2020</a:t>
          </a:r>
          <a:endParaRPr lang="en-US" sz="1400">
            <a:solidFill>
              <a:sysClr val="windowText" lastClr="000000"/>
            </a:solidFill>
            <a:latin typeface="Bernard MT Condensed" pitchFamily="18" charset="0"/>
          </a:endParaRPr>
        </a:p>
      </xdr:txBody>
    </xdr:sp>
    <xdr:clientData/>
  </xdr:twoCellAnchor>
  <xdr:twoCellAnchor>
    <xdr:from>
      <xdr:col>1</xdr:col>
      <xdr:colOff>1105776</xdr:colOff>
      <xdr:row>32</xdr:row>
      <xdr:rowOff>123824</xdr:rowOff>
    </xdr:from>
    <xdr:to>
      <xdr:col>10</xdr:col>
      <xdr:colOff>619125</xdr:colOff>
      <xdr:row>34</xdr:row>
      <xdr:rowOff>142327</xdr:rowOff>
    </xdr:to>
    <xdr:sp macro="" textlink="">
      <xdr:nvSpPr>
        <xdr:cNvPr id="3" name="Horizontal Scroll 2"/>
        <xdr:cNvSpPr/>
      </xdr:nvSpPr>
      <xdr:spPr bwMode="auto">
        <a:xfrm>
          <a:off x="1429626" y="6734174"/>
          <a:ext cx="7514349" cy="456653"/>
        </a:xfrm>
        <a:prstGeom prst="horizontalScroll">
          <a:avLst/>
        </a:prstGeom>
        <a:solidFill>
          <a:srgbClr val="92D05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1400" b="0" i="0" u="none" strike="noStrike">
              <a:solidFill>
                <a:sysClr val="windowText" lastClr="000000"/>
              </a:solidFill>
              <a:latin typeface="Bernard MT Condensed" pitchFamily="18" charset="0"/>
              <a:ea typeface="+mn-ea"/>
              <a:cs typeface="+mn-cs"/>
            </a:rPr>
            <a:t>PRODUKSI PERIKANAN TRIWULAN</a:t>
          </a:r>
          <a:r>
            <a:rPr lang="en-US" sz="1400" b="0" i="0" u="none" strike="noStrike" baseline="0">
              <a:solidFill>
                <a:sysClr val="windowText" lastClr="000000"/>
              </a:solidFill>
              <a:latin typeface="Bernard MT Condensed" pitchFamily="18" charset="0"/>
              <a:ea typeface="+mn-ea"/>
              <a:cs typeface="+mn-cs"/>
            </a:rPr>
            <a:t> II PER </a:t>
          </a:r>
          <a:r>
            <a:rPr lang="en-US" sz="1400" b="0" i="0" u="none" strike="noStrike">
              <a:solidFill>
                <a:sysClr val="windowText" lastClr="000000"/>
              </a:solidFill>
              <a:latin typeface="Bernard MT Condensed" pitchFamily="18" charset="0"/>
              <a:ea typeface="+mn-ea"/>
              <a:cs typeface="+mn-cs"/>
            </a:rPr>
            <a:t>KECAMATAN DI KAB.BULELENG TAHUN 2019</a:t>
          </a:r>
          <a:endParaRPr lang="en-US" sz="1400">
            <a:solidFill>
              <a:sysClr val="windowText" lastClr="000000"/>
            </a:solidFill>
            <a:latin typeface="Bernard MT Condensed" pitchFamily="18" charset="0"/>
          </a:endParaRPr>
        </a:p>
      </xdr:txBody>
    </xdr:sp>
    <xdr:clientData/>
  </xdr:twoCellAnchor>
  <xdr:twoCellAnchor>
    <xdr:from>
      <xdr:col>1</xdr:col>
      <xdr:colOff>1105777</xdr:colOff>
      <xdr:row>64</xdr:row>
      <xdr:rowOff>74083</xdr:rowOff>
    </xdr:from>
    <xdr:to>
      <xdr:col>10</xdr:col>
      <xdr:colOff>628651</xdr:colOff>
      <xdr:row>66</xdr:row>
      <xdr:rowOff>142328</xdr:rowOff>
    </xdr:to>
    <xdr:sp macro="" textlink="">
      <xdr:nvSpPr>
        <xdr:cNvPr id="4" name="Horizontal Scroll 3"/>
        <xdr:cNvSpPr/>
      </xdr:nvSpPr>
      <xdr:spPr bwMode="auto">
        <a:xfrm>
          <a:off x="1429627" y="13294783"/>
          <a:ext cx="7523874" cy="506395"/>
        </a:xfrm>
        <a:prstGeom prst="horizontalScroll">
          <a:avLst/>
        </a:prstGeom>
        <a:solidFill>
          <a:srgbClr val="92D05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1400" b="0" i="0" u="none" strike="noStrike">
              <a:solidFill>
                <a:sysClr val="windowText" lastClr="000000"/>
              </a:solidFill>
              <a:latin typeface="Bernard MT Condensed" pitchFamily="18" charset="0"/>
              <a:ea typeface="+mn-ea"/>
              <a:cs typeface="+mn-cs"/>
            </a:rPr>
            <a:t>PRODUKSI PERIKANAN TRIWULAN</a:t>
          </a:r>
          <a:r>
            <a:rPr lang="en-US" sz="1400" b="0" i="0" u="none" strike="noStrike" baseline="0">
              <a:solidFill>
                <a:sysClr val="windowText" lastClr="000000"/>
              </a:solidFill>
              <a:latin typeface="Bernard MT Condensed" pitchFamily="18" charset="0"/>
              <a:ea typeface="+mn-ea"/>
              <a:cs typeface="+mn-cs"/>
            </a:rPr>
            <a:t> III PER </a:t>
          </a:r>
          <a:r>
            <a:rPr lang="en-US" sz="1400" b="0" i="0" u="none" strike="noStrike">
              <a:solidFill>
                <a:sysClr val="windowText" lastClr="000000"/>
              </a:solidFill>
              <a:latin typeface="Bernard MT Condensed" pitchFamily="18" charset="0"/>
              <a:ea typeface="+mn-ea"/>
              <a:cs typeface="+mn-cs"/>
            </a:rPr>
            <a:t>KECAMATAN DI KAB.BULELENG TAHUN 2019</a:t>
          </a:r>
          <a:endParaRPr lang="en-US" sz="1400">
            <a:solidFill>
              <a:sysClr val="windowText" lastClr="000000"/>
            </a:solidFill>
            <a:latin typeface="Bernard MT Condensed" pitchFamily="18" charset="0"/>
          </a:endParaRPr>
        </a:p>
      </xdr:txBody>
    </xdr:sp>
    <xdr:clientData/>
  </xdr:twoCellAnchor>
  <xdr:twoCellAnchor>
    <xdr:from>
      <xdr:col>1</xdr:col>
      <xdr:colOff>1105776</xdr:colOff>
      <xdr:row>96</xdr:row>
      <xdr:rowOff>74083</xdr:rowOff>
    </xdr:from>
    <xdr:to>
      <xdr:col>11</xdr:col>
      <xdr:colOff>43792</xdr:colOff>
      <xdr:row>98</xdr:row>
      <xdr:rowOff>95250</xdr:rowOff>
    </xdr:to>
    <xdr:sp macro="" textlink="">
      <xdr:nvSpPr>
        <xdr:cNvPr id="5" name="Horizontal Scroll 4"/>
        <xdr:cNvSpPr/>
      </xdr:nvSpPr>
      <xdr:spPr bwMode="auto">
        <a:xfrm>
          <a:off x="1429626" y="19905133"/>
          <a:ext cx="7596241" cy="459317"/>
        </a:xfrm>
        <a:prstGeom prst="horizontalScroll">
          <a:avLst/>
        </a:prstGeom>
        <a:solidFill>
          <a:srgbClr val="92D05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1400" b="0" i="0" u="none" strike="noStrike">
              <a:solidFill>
                <a:sysClr val="windowText" lastClr="000000"/>
              </a:solidFill>
              <a:latin typeface="Bernard MT Condensed" pitchFamily="18" charset="0"/>
              <a:ea typeface="+mn-ea"/>
              <a:cs typeface="+mn-cs"/>
            </a:rPr>
            <a:t>REKAP PRODUKSI PERIKANAN SEMESTER</a:t>
          </a:r>
          <a:r>
            <a:rPr lang="en-US" sz="1400" b="0" i="0" u="none" strike="noStrike" baseline="0">
              <a:solidFill>
                <a:sysClr val="windowText" lastClr="000000"/>
              </a:solidFill>
              <a:latin typeface="Bernard MT Condensed" pitchFamily="18" charset="0"/>
              <a:ea typeface="+mn-ea"/>
              <a:cs typeface="+mn-cs"/>
            </a:rPr>
            <a:t> I PER </a:t>
          </a:r>
          <a:r>
            <a:rPr lang="en-US" sz="1400" b="0" i="0" u="none" strike="noStrike">
              <a:solidFill>
                <a:sysClr val="windowText" lastClr="000000"/>
              </a:solidFill>
              <a:latin typeface="Bernard MT Condensed" pitchFamily="18" charset="0"/>
              <a:ea typeface="+mn-ea"/>
              <a:cs typeface="+mn-cs"/>
            </a:rPr>
            <a:t>KECAMATAN DI KAB.BULELENG TAHUN 2019</a:t>
          </a:r>
          <a:endParaRPr lang="en-US" sz="1400">
            <a:solidFill>
              <a:sysClr val="windowText" lastClr="000000"/>
            </a:solidFill>
            <a:latin typeface="Bernard MT Condensed" pitchFamily="18" charset="0"/>
          </a:endParaRPr>
        </a:p>
      </xdr:txBody>
    </xdr:sp>
    <xdr:clientData/>
  </xdr:twoCellAnchor>
  <xdr:twoCellAnchor>
    <xdr:from>
      <xdr:col>1</xdr:col>
      <xdr:colOff>943851</xdr:colOff>
      <xdr:row>128</xdr:row>
      <xdr:rowOff>64558</xdr:rowOff>
    </xdr:from>
    <xdr:to>
      <xdr:col>10</xdr:col>
      <xdr:colOff>539092</xdr:colOff>
      <xdr:row>130</xdr:row>
      <xdr:rowOff>132803</xdr:rowOff>
    </xdr:to>
    <xdr:sp macro="" textlink="">
      <xdr:nvSpPr>
        <xdr:cNvPr id="6" name="Horizontal Scroll 5"/>
        <xdr:cNvSpPr/>
      </xdr:nvSpPr>
      <xdr:spPr bwMode="auto">
        <a:xfrm>
          <a:off x="1267701" y="26505958"/>
          <a:ext cx="7596241" cy="506395"/>
        </a:xfrm>
        <a:prstGeom prst="horizontalScroll">
          <a:avLst/>
        </a:prstGeom>
        <a:solidFill>
          <a:srgbClr val="92D05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1400" b="0" i="0" u="none" strike="noStrike">
              <a:solidFill>
                <a:sysClr val="windowText" lastClr="000000"/>
              </a:solidFill>
              <a:latin typeface="Bernard MT Condensed" pitchFamily="18" charset="0"/>
              <a:ea typeface="+mn-ea"/>
              <a:cs typeface="+mn-cs"/>
            </a:rPr>
            <a:t>PRODUKSI PERIKANAN TRIWULAN</a:t>
          </a:r>
          <a:r>
            <a:rPr lang="en-US" sz="1400" b="0" i="0" u="none" strike="noStrike" baseline="0">
              <a:solidFill>
                <a:sysClr val="windowText" lastClr="000000"/>
              </a:solidFill>
              <a:latin typeface="Bernard MT Condensed" pitchFamily="18" charset="0"/>
              <a:ea typeface="+mn-ea"/>
              <a:cs typeface="+mn-cs"/>
            </a:rPr>
            <a:t> IV PER </a:t>
          </a:r>
          <a:r>
            <a:rPr lang="en-US" sz="1400" b="0" i="0" u="none" strike="noStrike">
              <a:solidFill>
                <a:sysClr val="windowText" lastClr="000000"/>
              </a:solidFill>
              <a:latin typeface="Bernard MT Condensed" pitchFamily="18" charset="0"/>
              <a:ea typeface="+mn-ea"/>
              <a:cs typeface="+mn-cs"/>
            </a:rPr>
            <a:t>KECAMATAN DI KAB.BULELENG TAHUN 2019</a:t>
          </a:r>
          <a:endParaRPr lang="en-US" sz="1400">
            <a:solidFill>
              <a:sysClr val="windowText" lastClr="000000"/>
            </a:solidFill>
            <a:latin typeface="Bernard MT Condensed" pitchFamily="18" charset="0"/>
          </a:endParaRPr>
        </a:p>
      </xdr:txBody>
    </xdr:sp>
    <xdr:clientData/>
  </xdr:twoCellAnchor>
  <xdr:twoCellAnchor>
    <xdr:from>
      <xdr:col>1</xdr:col>
      <xdr:colOff>896226</xdr:colOff>
      <xdr:row>192</xdr:row>
      <xdr:rowOff>169333</xdr:rowOff>
    </xdr:from>
    <xdr:to>
      <xdr:col>10</xdr:col>
      <xdr:colOff>491467</xdr:colOff>
      <xdr:row>195</xdr:row>
      <xdr:rowOff>47078</xdr:rowOff>
    </xdr:to>
    <xdr:sp macro="" textlink="">
      <xdr:nvSpPr>
        <xdr:cNvPr id="7" name="Horizontal Scroll 6"/>
        <xdr:cNvSpPr/>
      </xdr:nvSpPr>
      <xdr:spPr bwMode="auto">
        <a:xfrm>
          <a:off x="1220076" y="39831433"/>
          <a:ext cx="7596241" cy="506395"/>
        </a:xfrm>
        <a:prstGeom prst="horizontalScroll">
          <a:avLst/>
        </a:prstGeom>
        <a:solidFill>
          <a:srgbClr val="92D05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1400" b="0" i="0" u="none" strike="noStrike">
              <a:solidFill>
                <a:sysClr val="windowText" lastClr="000000"/>
              </a:solidFill>
              <a:latin typeface="Bernard MT Condensed" pitchFamily="18" charset="0"/>
              <a:ea typeface="+mn-ea"/>
              <a:cs typeface="+mn-cs"/>
            </a:rPr>
            <a:t>REKAP PRODUKSI PERIKANAN TRIWULAN</a:t>
          </a:r>
          <a:r>
            <a:rPr lang="en-US" sz="1400" b="0" i="0" u="none" strike="noStrike" baseline="0">
              <a:solidFill>
                <a:sysClr val="windowText" lastClr="000000"/>
              </a:solidFill>
              <a:latin typeface="Bernard MT Condensed" pitchFamily="18" charset="0"/>
              <a:ea typeface="+mn-ea"/>
              <a:cs typeface="+mn-cs"/>
            </a:rPr>
            <a:t> I S/D TRWULAN IV PER </a:t>
          </a:r>
          <a:r>
            <a:rPr lang="en-US" sz="1400" b="0" i="0" u="none" strike="noStrike">
              <a:solidFill>
                <a:sysClr val="windowText" lastClr="000000"/>
              </a:solidFill>
              <a:latin typeface="Bernard MT Condensed" pitchFamily="18" charset="0"/>
              <a:ea typeface="+mn-ea"/>
              <a:cs typeface="+mn-cs"/>
            </a:rPr>
            <a:t>KECAMATAN DI KAB.BULELENG TAHUN 2019</a:t>
          </a:r>
          <a:endParaRPr lang="en-US" sz="1400">
            <a:solidFill>
              <a:sysClr val="windowText" lastClr="000000"/>
            </a:solidFill>
            <a:latin typeface="Bernard MT Condensed" pitchFamily="18" charset="0"/>
          </a:endParaRPr>
        </a:p>
      </xdr:txBody>
    </xdr:sp>
    <xdr:clientData/>
  </xdr:twoCellAnchor>
  <xdr:twoCellAnchor>
    <xdr:from>
      <xdr:col>1</xdr:col>
      <xdr:colOff>1105776</xdr:colOff>
      <xdr:row>160</xdr:row>
      <xdr:rowOff>74083</xdr:rowOff>
    </xdr:from>
    <xdr:to>
      <xdr:col>11</xdr:col>
      <xdr:colOff>43792</xdr:colOff>
      <xdr:row>162</xdr:row>
      <xdr:rowOff>95250</xdr:rowOff>
    </xdr:to>
    <xdr:sp macro="" textlink="">
      <xdr:nvSpPr>
        <xdr:cNvPr id="8" name="Horizontal Scroll 7"/>
        <xdr:cNvSpPr/>
      </xdr:nvSpPr>
      <xdr:spPr bwMode="auto">
        <a:xfrm>
          <a:off x="1429626" y="33125833"/>
          <a:ext cx="7596241" cy="459317"/>
        </a:xfrm>
        <a:prstGeom prst="horizontalScroll">
          <a:avLst/>
        </a:prstGeom>
        <a:solidFill>
          <a:srgbClr val="92D05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1400" b="0" i="0" u="none" strike="noStrike">
              <a:solidFill>
                <a:sysClr val="windowText" lastClr="000000"/>
              </a:solidFill>
              <a:latin typeface="Bernard MT Condensed" pitchFamily="18" charset="0"/>
              <a:ea typeface="+mn-ea"/>
              <a:cs typeface="+mn-cs"/>
            </a:rPr>
            <a:t>REKAP PRODUKSI PERIKANAN SEMESTER</a:t>
          </a:r>
          <a:r>
            <a:rPr lang="en-US" sz="1400" b="0" i="0" u="none" strike="noStrike" baseline="0">
              <a:solidFill>
                <a:sysClr val="windowText" lastClr="000000"/>
              </a:solidFill>
              <a:latin typeface="Bernard MT Condensed" pitchFamily="18" charset="0"/>
              <a:ea typeface="+mn-ea"/>
              <a:cs typeface="+mn-cs"/>
            </a:rPr>
            <a:t> II PER </a:t>
          </a:r>
          <a:r>
            <a:rPr lang="en-US" sz="1400" b="0" i="0" u="none" strike="noStrike">
              <a:solidFill>
                <a:sysClr val="windowText" lastClr="000000"/>
              </a:solidFill>
              <a:latin typeface="Bernard MT Condensed" pitchFamily="18" charset="0"/>
              <a:ea typeface="+mn-ea"/>
              <a:cs typeface="+mn-cs"/>
            </a:rPr>
            <a:t>KECAMATAN DI KAB.BULELENG TAHUN 2019</a:t>
          </a:r>
          <a:endParaRPr lang="en-US" sz="1400">
            <a:solidFill>
              <a:sysClr val="windowText" lastClr="000000"/>
            </a:solidFill>
            <a:latin typeface="Bernard MT Condensed" pitchFamily="18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1133475</xdr:colOff>
      <xdr:row>0</xdr:row>
      <xdr:rowOff>0</xdr:rowOff>
    </xdr:from>
    <xdr:to>
      <xdr:col>10</xdr:col>
      <xdr:colOff>619125</xdr:colOff>
      <xdr:row>1</xdr:row>
      <xdr:rowOff>142328</xdr:rowOff>
    </xdr:to>
    <xdr:sp macro="" textlink="">
      <xdr:nvSpPr>
        <xdr:cNvPr id="2" name="Horizontal Scroll 1"/>
        <xdr:cNvSpPr/>
      </xdr:nvSpPr>
      <xdr:spPr bwMode="auto">
        <a:xfrm>
          <a:off x="1457325" y="0"/>
          <a:ext cx="7486650" cy="370928"/>
        </a:xfrm>
        <a:prstGeom prst="horizontalScroll">
          <a:avLst/>
        </a:prstGeom>
        <a:solidFill>
          <a:srgbClr val="92D05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1400" b="0" i="0" u="none" strike="noStrike">
              <a:solidFill>
                <a:sysClr val="windowText" lastClr="000000"/>
              </a:solidFill>
              <a:latin typeface="Bernard MT Condensed" pitchFamily="18" charset="0"/>
              <a:ea typeface="+mn-ea"/>
              <a:cs typeface="+mn-cs"/>
            </a:rPr>
            <a:t>PRODUKSI PERIKANAN TRIWULAN</a:t>
          </a:r>
          <a:r>
            <a:rPr lang="en-US" sz="1400" b="0" i="0" u="none" strike="noStrike" baseline="0">
              <a:solidFill>
                <a:sysClr val="windowText" lastClr="000000"/>
              </a:solidFill>
              <a:latin typeface="Bernard MT Condensed" pitchFamily="18" charset="0"/>
              <a:ea typeface="+mn-ea"/>
              <a:cs typeface="+mn-cs"/>
            </a:rPr>
            <a:t> I PER </a:t>
          </a:r>
          <a:r>
            <a:rPr lang="en-US" sz="1400" b="0" i="0" u="none" strike="noStrike">
              <a:solidFill>
                <a:sysClr val="windowText" lastClr="000000"/>
              </a:solidFill>
              <a:latin typeface="Bernard MT Condensed" pitchFamily="18" charset="0"/>
              <a:ea typeface="+mn-ea"/>
              <a:cs typeface="+mn-cs"/>
            </a:rPr>
            <a:t>KECAMATAN DI KAB.BULELENG TAHUN 2020</a:t>
          </a:r>
          <a:endParaRPr lang="en-US" sz="1400">
            <a:solidFill>
              <a:sysClr val="windowText" lastClr="000000"/>
            </a:solidFill>
            <a:latin typeface="Bernard MT Condensed" pitchFamily="18" charset="0"/>
          </a:endParaRPr>
        </a:p>
      </xdr:txBody>
    </xdr:sp>
    <xdr:clientData/>
  </xdr:twoCellAnchor>
  <xdr:twoCellAnchor>
    <xdr:from>
      <xdr:col>1</xdr:col>
      <xdr:colOff>1096251</xdr:colOff>
      <xdr:row>32</xdr:row>
      <xdr:rowOff>28575</xdr:rowOff>
    </xdr:from>
    <xdr:to>
      <xdr:col>10</xdr:col>
      <xdr:colOff>609600</xdr:colOff>
      <xdr:row>33</xdr:row>
      <xdr:rowOff>190500</xdr:rowOff>
    </xdr:to>
    <xdr:sp macro="" textlink="">
      <xdr:nvSpPr>
        <xdr:cNvPr id="4" name="Horizontal Scroll 3"/>
        <xdr:cNvSpPr/>
      </xdr:nvSpPr>
      <xdr:spPr bwMode="auto">
        <a:xfrm>
          <a:off x="1420101" y="6619875"/>
          <a:ext cx="7514349" cy="390525"/>
        </a:xfrm>
        <a:prstGeom prst="horizontalScroll">
          <a:avLst/>
        </a:prstGeom>
        <a:solidFill>
          <a:srgbClr val="92D05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1400" b="0" i="0" u="none" strike="noStrike">
              <a:solidFill>
                <a:sysClr val="windowText" lastClr="000000"/>
              </a:solidFill>
              <a:latin typeface="Bernard MT Condensed" pitchFamily="18" charset="0"/>
              <a:ea typeface="+mn-ea"/>
              <a:cs typeface="+mn-cs"/>
            </a:rPr>
            <a:t>PRODUKSI PERIKANAN TRIWULAN</a:t>
          </a:r>
          <a:r>
            <a:rPr lang="en-US" sz="1400" b="0" i="0" u="none" strike="noStrike" baseline="0">
              <a:solidFill>
                <a:sysClr val="windowText" lastClr="000000"/>
              </a:solidFill>
              <a:latin typeface="Bernard MT Condensed" pitchFamily="18" charset="0"/>
              <a:ea typeface="+mn-ea"/>
              <a:cs typeface="+mn-cs"/>
            </a:rPr>
            <a:t> II PER </a:t>
          </a:r>
          <a:r>
            <a:rPr lang="en-US" sz="1400" b="0" i="0" u="none" strike="noStrike">
              <a:solidFill>
                <a:sysClr val="windowText" lastClr="000000"/>
              </a:solidFill>
              <a:latin typeface="Bernard MT Condensed" pitchFamily="18" charset="0"/>
              <a:ea typeface="+mn-ea"/>
              <a:cs typeface="+mn-cs"/>
            </a:rPr>
            <a:t>KECAMATAN DI KAB.BULELENG TAHUN 2020</a:t>
          </a:r>
          <a:endParaRPr lang="en-US" sz="1400">
            <a:solidFill>
              <a:sysClr val="windowText" lastClr="000000"/>
            </a:solidFill>
            <a:latin typeface="Bernard MT Condensed" pitchFamily="18" charset="0"/>
          </a:endParaRPr>
        </a:p>
      </xdr:txBody>
    </xdr:sp>
    <xdr:clientData/>
  </xdr:twoCellAnchor>
  <xdr:twoCellAnchor>
    <xdr:from>
      <xdr:col>1</xdr:col>
      <xdr:colOff>1076324</xdr:colOff>
      <xdr:row>63</xdr:row>
      <xdr:rowOff>76200</xdr:rowOff>
    </xdr:from>
    <xdr:to>
      <xdr:col>10</xdr:col>
      <xdr:colOff>466725</xdr:colOff>
      <xdr:row>64</xdr:row>
      <xdr:rowOff>171450</xdr:rowOff>
    </xdr:to>
    <xdr:sp macro="" textlink="">
      <xdr:nvSpPr>
        <xdr:cNvPr id="6" name="Horizontal Scroll 5"/>
        <xdr:cNvSpPr/>
      </xdr:nvSpPr>
      <xdr:spPr bwMode="auto">
        <a:xfrm>
          <a:off x="1400174" y="13068300"/>
          <a:ext cx="7391401" cy="323850"/>
        </a:xfrm>
        <a:prstGeom prst="horizontalScroll">
          <a:avLst/>
        </a:prstGeom>
        <a:solidFill>
          <a:srgbClr val="92D05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lang="en-US" sz="1400" b="0" i="0" u="none" strike="noStrike">
              <a:solidFill>
                <a:sysClr val="windowText" lastClr="000000"/>
              </a:solidFill>
              <a:latin typeface="Bernard MT Condensed" pitchFamily="18" charset="0"/>
              <a:ea typeface="+mn-ea"/>
              <a:cs typeface="+mn-cs"/>
            </a:rPr>
            <a:t>REKAP PRODUKSI PERIKANAN SEMESTER</a:t>
          </a:r>
          <a:r>
            <a:rPr lang="en-US" sz="1400" b="0" i="0" u="none" strike="noStrike" baseline="0">
              <a:solidFill>
                <a:sysClr val="windowText" lastClr="000000"/>
              </a:solidFill>
              <a:latin typeface="Bernard MT Condensed" pitchFamily="18" charset="0"/>
              <a:ea typeface="+mn-ea"/>
              <a:cs typeface="+mn-cs"/>
            </a:rPr>
            <a:t> I PER </a:t>
          </a:r>
          <a:r>
            <a:rPr lang="en-US" sz="1400" b="0" i="0" u="none" strike="noStrike">
              <a:solidFill>
                <a:sysClr val="windowText" lastClr="000000"/>
              </a:solidFill>
              <a:latin typeface="Bernard MT Condensed" pitchFamily="18" charset="0"/>
              <a:ea typeface="+mn-ea"/>
              <a:cs typeface="+mn-cs"/>
            </a:rPr>
            <a:t>KECAMATAN DI KAB.BULELENG TAHUN 2020</a:t>
          </a:r>
          <a:endParaRPr lang="en-US" sz="1400">
            <a:solidFill>
              <a:sysClr val="windowText" lastClr="000000"/>
            </a:solidFill>
            <a:latin typeface="Bernard MT Condensed" pitchFamily="18" charset="0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Produksi%20Budidaya%20201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Produksi%20Budidaya%2020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kap"/>
      <sheetName val="Triwulan IV"/>
      <sheetName val="Triwulan III"/>
      <sheetName val="Triwulan II"/>
      <sheetName val="Triwulan I"/>
      <sheetName val="Sheet3"/>
    </sheetNames>
    <sheetDataSet>
      <sheetData sheetId="0" refreshError="1"/>
      <sheetData sheetId="1" refreshError="1"/>
      <sheetData sheetId="2" refreshError="1">
        <row r="90">
          <cell r="F90">
            <v>0.15</v>
          </cell>
        </row>
        <row r="119">
          <cell r="F119">
            <v>0.5</v>
          </cell>
        </row>
      </sheetData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kap (2)"/>
      <sheetName val="Rekap SM 2"/>
      <sheetName val="Triwulan IV"/>
      <sheetName val="Rekap TW.I-III"/>
      <sheetName val="Triwulan III"/>
      <sheetName val="Triwulan II"/>
      <sheetName val="Triwulan I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27">
          <cell r="F127">
            <v>5.5</v>
          </cell>
        </row>
        <row r="128">
          <cell r="F128">
            <v>0.7</v>
          </cell>
        </row>
        <row r="129">
          <cell r="F129">
            <v>2.95</v>
          </cell>
        </row>
        <row r="130">
          <cell r="F130">
            <v>0.2</v>
          </cell>
        </row>
        <row r="131">
          <cell r="F131">
            <v>0.25</v>
          </cell>
        </row>
        <row r="132">
          <cell r="F132">
            <v>0.1</v>
          </cell>
        </row>
        <row r="133">
          <cell r="F133">
            <v>2.5</v>
          </cell>
        </row>
        <row r="134">
          <cell r="F134">
            <v>0.1</v>
          </cell>
        </row>
        <row r="135">
          <cell r="F135">
            <v>2.59</v>
          </cell>
        </row>
        <row r="142">
          <cell r="F142">
            <v>0.5</v>
          </cell>
        </row>
        <row r="143">
          <cell r="F143">
            <v>0.4</v>
          </cell>
        </row>
        <row r="145">
          <cell r="F145">
            <v>1.05</v>
          </cell>
        </row>
        <row r="146">
          <cell r="F146">
            <v>0.6</v>
          </cell>
        </row>
        <row r="148">
          <cell r="F148">
            <v>1</v>
          </cell>
        </row>
        <row r="149">
          <cell r="F149">
            <v>2.33</v>
          </cell>
        </row>
        <row r="162">
          <cell r="F162">
            <v>11.05</v>
          </cell>
        </row>
        <row r="173">
          <cell r="F173">
            <v>0.25</v>
          </cell>
        </row>
        <row r="195">
          <cell r="F195">
            <v>0.28000000000000003</v>
          </cell>
        </row>
      </sheetData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0"/>
  <sheetViews>
    <sheetView workbookViewId="0">
      <selection sqref="A1:H32"/>
    </sheetView>
  </sheetViews>
  <sheetFormatPr defaultRowHeight="15" x14ac:dyDescent="0.25"/>
  <cols>
    <col min="1" max="1" width="5.42578125" customWidth="1"/>
    <col min="2" max="2" width="33.42578125" customWidth="1"/>
    <col min="3" max="3" width="14.5703125" customWidth="1"/>
    <col min="4" max="4" width="19.28515625" customWidth="1"/>
    <col min="5" max="5" width="14.42578125" customWidth="1"/>
    <col min="6" max="6" width="19.85546875" customWidth="1"/>
    <col min="7" max="7" width="14.5703125" customWidth="1"/>
    <col min="8" max="8" width="19.7109375" customWidth="1"/>
    <col min="9" max="9" width="14.28515625" bestFit="1" customWidth="1"/>
    <col min="10" max="10" width="15.140625" customWidth="1"/>
  </cols>
  <sheetData>
    <row r="1" spans="1:11" ht="21" x14ac:dyDescent="0.35">
      <c r="A1" s="149" t="s">
        <v>115</v>
      </c>
      <c r="B1" s="149"/>
      <c r="C1" s="149"/>
      <c r="D1" s="149"/>
      <c r="E1" s="149"/>
      <c r="F1" s="149"/>
      <c r="G1" s="149"/>
      <c r="H1" s="149"/>
    </row>
    <row r="2" spans="1:11" ht="15.75" thickBot="1" x14ac:dyDescent="0.3">
      <c r="A2" s="1"/>
      <c r="B2" s="2"/>
      <c r="C2" s="2"/>
      <c r="D2" s="2"/>
      <c r="E2" s="128"/>
      <c r="F2" s="51"/>
      <c r="G2" s="1"/>
    </row>
    <row r="3" spans="1:11" ht="15.75" thickBot="1" x14ac:dyDescent="0.3">
      <c r="A3" s="139" t="s">
        <v>0</v>
      </c>
      <c r="B3" s="141" t="s">
        <v>94</v>
      </c>
      <c r="C3" s="151">
        <v>2017</v>
      </c>
      <c r="D3" s="155"/>
      <c r="E3" s="155"/>
      <c r="F3" s="155"/>
      <c r="G3" s="155"/>
      <c r="H3" s="152"/>
    </row>
    <row r="4" spans="1:11" ht="15.75" thickBot="1" x14ac:dyDescent="0.3">
      <c r="A4" s="148"/>
      <c r="B4" s="150"/>
      <c r="C4" s="151" t="s">
        <v>95</v>
      </c>
      <c r="D4" s="152"/>
      <c r="E4" s="153" t="s">
        <v>96</v>
      </c>
      <c r="F4" s="154"/>
      <c r="G4" s="153" t="s">
        <v>116</v>
      </c>
      <c r="H4" s="154"/>
    </row>
    <row r="5" spans="1:11" ht="15.75" customHeight="1" thickBot="1" x14ac:dyDescent="0.3">
      <c r="A5" s="140"/>
      <c r="B5" s="142"/>
      <c r="C5" s="106" t="s">
        <v>97</v>
      </c>
      <c r="D5" s="106" t="s">
        <v>98</v>
      </c>
      <c r="E5" s="106" t="s">
        <v>97</v>
      </c>
      <c r="F5" s="106" t="s">
        <v>98</v>
      </c>
      <c r="G5" s="123" t="s">
        <v>97</v>
      </c>
      <c r="H5" s="123" t="s">
        <v>98</v>
      </c>
    </row>
    <row r="6" spans="1:11" x14ac:dyDescent="0.25">
      <c r="A6" s="6"/>
      <c r="B6" s="6"/>
      <c r="C6" s="15"/>
      <c r="D6" s="15"/>
      <c r="E6" s="15"/>
      <c r="F6" s="7"/>
      <c r="G6" s="15"/>
      <c r="H6" s="7"/>
    </row>
    <row r="7" spans="1:11" x14ac:dyDescent="0.25">
      <c r="A7" s="36" t="s">
        <v>3</v>
      </c>
      <c r="B7" s="25" t="s">
        <v>99</v>
      </c>
      <c r="C7" s="41">
        <f>C9+C10</f>
        <v>2451.42</v>
      </c>
      <c r="D7" s="116">
        <f t="shared" ref="D7:F7" si="0">D9+D10</f>
        <v>45917447</v>
      </c>
      <c r="E7" s="41">
        <f t="shared" si="0"/>
        <v>4876.68</v>
      </c>
      <c r="F7" s="116">
        <f t="shared" si="0"/>
        <v>93513766.599999994</v>
      </c>
      <c r="G7" s="41">
        <f t="shared" ref="G7:H7" si="1">G9+G10</f>
        <v>5873.5999999999995</v>
      </c>
      <c r="H7" s="116">
        <f t="shared" si="1"/>
        <v>111478565</v>
      </c>
      <c r="K7" t="s">
        <v>50</v>
      </c>
    </row>
    <row r="8" spans="1:11" x14ac:dyDescent="0.25">
      <c r="A8" s="36"/>
      <c r="B8" s="25"/>
      <c r="C8" s="41"/>
      <c r="D8" s="29"/>
      <c r="E8" s="35"/>
      <c r="F8" s="29"/>
      <c r="G8" s="35"/>
      <c r="H8" s="29"/>
    </row>
    <row r="9" spans="1:11" x14ac:dyDescent="0.25">
      <c r="A9" s="37"/>
      <c r="B9" s="8" t="s">
        <v>100</v>
      </c>
      <c r="C9" s="42">
        <v>2424.02</v>
      </c>
      <c r="D9" s="26">
        <v>45375122</v>
      </c>
      <c r="E9" s="42">
        <v>4849.6000000000004</v>
      </c>
      <c r="F9" s="26">
        <v>92989607.599999994</v>
      </c>
      <c r="G9" s="42">
        <v>5840.4</v>
      </c>
      <c r="H9" s="26">
        <v>110853929</v>
      </c>
    </row>
    <row r="10" spans="1:11" x14ac:dyDescent="0.25">
      <c r="A10" s="37"/>
      <c r="B10" s="10" t="s">
        <v>101</v>
      </c>
      <c r="C10" s="121">
        <v>27.4</v>
      </c>
      <c r="D10" s="26">
        <v>542325</v>
      </c>
      <c r="E10" s="46">
        <v>27.08</v>
      </c>
      <c r="F10" s="26">
        <v>524159</v>
      </c>
      <c r="G10" s="46">
        <v>33.200000000000003</v>
      </c>
      <c r="H10" s="26">
        <v>624636</v>
      </c>
    </row>
    <row r="11" spans="1:11" x14ac:dyDescent="0.25">
      <c r="A11" s="37"/>
      <c r="B11" s="10"/>
      <c r="C11" s="121"/>
      <c r="D11" s="26"/>
      <c r="E11" s="40"/>
      <c r="F11" s="26"/>
      <c r="G11" s="40"/>
      <c r="H11" s="26"/>
    </row>
    <row r="12" spans="1:11" x14ac:dyDescent="0.25">
      <c r="A12" s="38" t="s">
        <v>4</v>
      </c>
      <c r="B12" s="13" t="s">
        <v>102</v>
      </c>
      <c r="C12" s="119">
        <f>C14+C24</f>
        <v>1196.6999999999998</v>
      </c>
      <c r="D12" s="117">
        <f t="shared" ref="D12:F12" si="2">D14+D24</f>
        <v>45178931</v>
      </c>
      <c r="E12" s="119">
        <f t="shared" si="2"/>
        <v>861.74</v>
      </c>
      <c r="F12" s="117">
        <f t="shared" si="2"/>
        <v>63162430</v>
      </c>
      <c r="G12" s="119">
        <f t="shared" ref="G12:H12" si="3">G14+G24</f>
        <v>549.75</v>
      </c>
      <c r="H12" s="117">
        <f t="shared" si="3"/>
        <v>40595620</v>
      </c>
    </row>
    <row r="13" spans="1:11" x14ac:dyDescent="0.25">
      <c r="A13" s="37"/>
      <c r="B13" s="10"/>
      <c r="C13" s="121"/>
      <c r="D13" s="26"/>
      <c r="E13" s="40"/>
      <c r="F13" s="26"/>
      <c r="G13" s="40"/>
      <c r="H13" s="26"/>
    </row>
    <row r="14" spans="1:11" x14ac:dyDescent="0.25">
      <c r="A14" s="38"/>
      <c r="B14" s="8" t="s">
        <v>103</v>
      </c>
      <c r="C14" s="46">
        <f>C15+C18+C19+C20+C21+C22</f>
        <v>490.09999999999997</v>
      </c>
      <c r="D14" s="46">
        <f t="shared" ref="D14:F14" si="4">D15+D18+D19+D20+D21+D22</f>
        <v>17359000</v>
      </c>
      <c r="E14" s="46">
        <f t="shared" si="4"/>
        <v>185.55</v>
      </c>
      <c r="F14" s="46">
        <f t="shared" si="4"/>
        <v>10804400</v>
      </c>
      <c r="G14" s="46">
        <f t="shared" ref="G14:H14" si="5">G15+G18+G19+G20+G21+G22</f>
        <v>200.65</v>
      </c>
      <c r="H14" s="46">
        <f t="shared" si="5"/>
        <v>14797550</v>
      </c>
      <c r="I14" s="124"/>
      <c r="J14" s="124"/>
    </row>
    <row r="15" spans="1:11" x14ac:dyDescent="0.25">
      <c r="A15" s="38"/>
      <c r="B15" s="8" t="s">
        <v>104</v>
      </c>
      <c r="C15" s="46">
        <f>SUM(C16:C17)</f>
        <v>0</v>
      </c>
      <c r="D15" s="55">
        <f>SUM(D16:D17)</f>
        <v>0</v>
      </c>
      <c r="E15" s="40">
        <f>SUM(E16:E18)</f>
        <v>0</v>
      </c>
      <c r="F15" s="55">
        <f>SUM(F16:F18)</f>
        <v>0</v>
      </c>
      <c r="G15" s="40">
        <f>SUM(G16:G18)</f>
        <v>0</v>
      </c>
      <c r="H15" s="55">
        <f>SUM(H16:H18)</f>
        <v>0</v>
      </c>
    </row>
    <row r="16" spans="1:11" x14ac:dyDescent="0.25">
      <c r="A16" s="37"/>
      <c r="B16" s="8" t="s">
        <v>12</v>
      </c>
      <c r="C16" s="46">
        <v>0</v>
      </c>
      <c r="D16" s="26">
        <f>C16*700</f>
        <v>0</v>
      </c>
      <c r="E16" s="40">
        <v>0</v>
      </c>
      <c r="F16" s="26">
        <v>0</v>
      </c>
      <c r="G16" s="40">
        <v>0</v>
      </c>
      <c r="H16" s="26">
        <v>0</v>
      </c>
    </row>
    <row r="17" spans="1:10" x14ac:dyDescent="0.25">
      <c r="A17" s="37"/>
      <c r="B17" s="8" t="s">
        <v>13</v>
      </c>
      <c r="C17" s="46">
        <v>0</v>
      </c>
      <c r="D17" s="26">
        <v>0</v>
      </c>
      <c r="E17" s="40">
        <v>0</v>
      </c>
      <c r="F17" s="26">
        <v>0</v>
      </c>
      <c r="G17" s="40">
        <v>0</v>
      </c>
      <c r="H17" s="26">
        <v>0</v>
      </c>
    </row>
    <row r="18" spans="1:10" ht="15" customHeight="1" x14ac:dyDescent="0.25">
      <c r="A18" s="37"/>
      <c r="B18" s="8" t="s">
        <v>49</v>
      </c>
      <c r="C18" s="46">
        <v>0</v>
      </c>
      <c r="D18" s="26">
        <v>0</v>
      </c>
      <c r="E18" s="40">
        <v>0</v>
      </c>
      <c r="F18" s="26">
        <v>0</v>
      </c>
      <c r="G18" s="40">
        <v>0</v>
      </c>
      <c r="H18" s="26">
        <v>0</v>
      </c>
    </row>
    <row r="19" spans="1:10" x14ac:dyDescent="0.25">
      <c r="A19" s="37"/>
      <c r="B19" s="8" t="s">
        <v>105</v>
      </c>
      <c r="C19" s="46">
        <v>61.7</v>
      </c>
      <c r="D19" s="55">
        <v>4319000</v>
      </c>
      <c r="E19" s="40">
        <v>60.4</v>
      </c>
      <c r="F19" s="55">
        <v>3926000</v>
      </c>
      <c r="G19" s="40">
        <v>70.5</v>
      </c>
      <c r="H19" s="55">
        <v>6345000</v>
      </c>
      <c r="J19" s="71"/>
    </row>
    <row r="20" spans="1:10" x14ac:dyDescent="0.25">
      <c r="A20" s="37"/>
      <c r="B20" s="8" t="s">
        <v>106</v>
      </c>
      <c r="C20" s="46">
        <f>C180</f>
        <v>0</v>
      </c>
      <c r="D20" s="55">
        <f>D180</f>
        <v>0</v>
      </c>
      <c r="E20" s="40">
        <v>0</v>
      </c>
      <c r="F20" s="55">
        <v>0</v>
      </c>
      <c r="G20" s="40">
        <v>0</v>
      </c>
      <c r="H20" s="55">
        <v>0</v>
      </c>
    </row>
    <row r="21" spans="1:10" x14ac:dyDescent="0.25">
      <c r="A21" s="37"/>
      <c r="B21" s="8" t="s">
        <v>107</v>
      </c>
      <c r="C21" s="46">
        <v>0</v>
      </c>
      <c r="D21" s="55">
        <v>0</v>
      </c>
      <c r="E21" s="40">
        <v>0.15</v>
      </c>
      <c r="F21" s="55">
        <v>3400</v>
      </c>
      <c r="G21" s="40">
        <v>0.15</v>
      </c>
      <c r="H21" s="55">
        <v>2550</v>
      </c>
    </row>
    <row r="22" spans="1:10" x14ac:dyDescent="0.25">
      <c r="A22" s="37"/>
      <c r="B22" s="8" t="s">
        <v>108</v>
      </c>
      <c r="C22" s="46">
        <v>428.4</v>
      </c>
      <c r="D22" s="55">
        <v>13040000</v>
      </c>
      <c r="E22" s="40">
        <v>125</v>
      </c>
      <c r="F22" s="55">
        <v>6875000</v>
      </c>
      <c r="G22" s="40">
        <v>130</v>
      </c>
      <c r="H22" s="55">
        <v>8450000</v>
      </c>
      <c r="I22" s="71"/>
    </row>
    <row r="23" spans="1:10" x14ac:dyDescent="0.25">
      <c r="A23" s="10"/>
      <c r="B23" s="10"/>
      <c r="C23" s="50"/>
      <c r="D23" s="31"/>
      <c r="E23" s="46"/>
      <c r="F23" s="26"/>
      <c r="G23" s="46"/>
      <c r="H23" s="26"/>
      <c r="I23" s="27"/>
      <c r="J23" s="28"/>
    </row>
    <row r="24" spans="1:10" x14ac:dyDescent="0.25">
      <c r="A24" s="13"/>
      <c r="B24" s="8" t="s">
        <v>109</v>
      </c>
      <c r="C24" s="46">
        <f t="shared" ref="C24:H24" si="6">SUM(C25:C29)</f>
        <v>706.59999999999991</v>
      </c>
      <c r="D24" s="30">
        <f t="shared" si="6"/>
        <v>27819931</v>
      </c>
      <c r="E24" s="40">
        <f t="shared" si="6"/>
        <v>676.18999999999994</v>
      </c>
      <c r="F24" s="30">
        <f t="shared" si="6"/>
        <v>52358030</v>
      </c>
      <c r="G24" s="40">
        <f t="shared" si="6"/>
        <v>349.1</v>
      </c>
      <c r="H24" s="129">
        <f t="shared" si="6"/>
        <v>25798070</v>
      </c>
      <c r="I24" s="27"/>
      <c r="J24" s="125"/>
    </row>
    <row r="25" spans="1:10" x14ac:dyDescent="0.25">
      <c r="A25" s="10"/>
      <c r="B25" s="10" t="s">
        <v>110</v>
      </c>
      <c r="C25" s="46">
        <v>680.4</v>
      </c>
      <c r="D25" s="55">
        <v>27216000</v>
      </c>
      <c r="E25" s="40">
        <v>645.80999999999995</v>
      </c>
      <c r="F25" s="55">
        <v>51664800</v>
      </c>
      <c r="G25" s="40">
        <v>310.5</v>
      </c>
      <c r="H25" s="30">
        <v>24840000</v>
      </c>
      <c r="I25" s="27"/>
      <c r="J25" s="71"/>
    </row>
    <row r="26" spans="1:10" x14ac:dyDescent="0.25">
      <c r="A26" s="10"/>
      <c r="B26" s="10" t="s">
        <v>111</v>
      </c>
      <c r="C26" s="46">
        <v>14.4</v>
      </c>
      <c r="D26" s="55">
        <v>308931</v>
      </c>
      <c r="E26" s="40">
        <v>19.18</v>
      </c>
      <c r="F26" s="55">
        <v>413230</v>
      </c>
      <c r="G26" s="40">
        <v>21.3</v>
      </c>
      <c r="H26" s="55">
        <v>440450</v>
      </c>
      <c r="I26" s="27"/>
      <c r="J26" s="27"/>
    </row>
    <row r="27" spans="1:10" x14ac:dyDescent="0.25">
      <c r="A27" s="10"/>
      <c r="B27" s="10" t="s">
        <v>112</v>
      </c>
      <c r="C27" s="46">
        <v>0</v>
      </c>
      <c r="D27" s="26">
        <v>0</v>
      </c>
      <c r="E27" s="40">
        <v>0</v>
      </c>
      <c r="F27" s="26">
        <v>0</v>
      </c>
      <c r="G27" s="40">
        <v>0</v>
      </c>
      <c r="H27" s="26">
        <v>0</v>
      </c>
      <c r="I27" s="27"/>
    </row>
    <row r="28" spans="1:10" x14ac:dyDescent="0.25">
      <c r="A28" s="10"/>
      <c r="B28" s="10" t="s">
        <v>113</v>
      </c>
      <c r="C28" s="46">
        <v>0</v>
      </c>
      <c r="D28" s="55">
        <v>0</v>
      </c>
      <c r="E28" s="40">
        <v>0</v>
      </c>
      <c r="F28" s="26">
        <v>0</v>
      </c>
      <c r="G28" s="40">
        <v>0</v>
      </c>
      <c r="H28" s="26">
        <v>0</v>
      </c>
      <c r="I28" s="27"/>
    </row>
    <row r="29" spans="1:10" x14ac:dyDescent="0.25">
      <c r="A29" s="11"/>
      <c r="B29" s="11" t="s">
        <v>114</v>
      </c>
      <c r="C29" s="46">
        <v>11.8</v>
      </c>
      <c r="D29" s="55">
        <v>295000</v>
      </c>
      <c r="E29" s="40">
        <v>11.2</v>
      </c>
      <c r="F29" s="55">
        <v>280000</v>
      </c>
      <c r="G29" s="40">
        <v>17.3</v>
      </c>
      <c r="H29" s="55">
        <v>517620</v>
      </c>
      <c r="I29" s="27"/>
      <c r="J29" s="4"/>
    </row>
    <row r="30" spans="1:10" ht="15.75" thickBot="1" x14ac:dyDescent="0.3">
      <c r="A30" s="11"/>
      <c r="B30" s="11"/>
      <c r="C30" s="43"/>
      <c r="D30" s="32"/>
      <c r="E30" s="40"/>
      <c r="F30" s="26"/>
      <c r="G30" s="40"/>
      <c r="H30" s="26"/>
      <c r="I30" s="4"/>
    </row>
    <row r="31" spans="1:10" ht="20.25" thickTop="1" thickBot="1" x14ac:dyDescent="0.3">
      <c r="A31" s="3"/>
      <c r="B31" s="18" t="s">
        <v>5</v>
      </c>
      <c r="C31" s="120">
        <f>C7+C12</f>
        <v>3648.12</v>
      </c>
      <c r="D31" s="118">
        <f t="shared" ref="D31:F31" si="7">D7+D12</f>
        <v>91096378</v>
      </c>
      <c r="E31" s="120">
        <f t="shared" si="7"/>
        <v>5738.42</v>
      </c>
      <c r="F31" s="122">
        <f t="shared" si="7"/>
        <v>156676196.59999999</v>
      </c>
      <c r="G31" s="120">
        <f t="shared" ref="G31:H31" si="8">G7+G12</f>
        <v>6423.3499999999995</v>
      </c>
      <c r="H31" s="122">
        <f t="shared" si="8"/>
        <v>152074185</v>
      </c>
      <c r="I31" s="4"/>
    </row>
    <row r="32" spans="1:10" ht="19.5" thickTop="1" x14ac:dyDescent="0.3">
      <c r="A32" s="19"/>
      <c r="B32" s="20"/>
      <c r="C32" s="20"/>
      <c r="D32" s="20"/>
      <c r="E32" s="21"/>
      <c r="F32" s="22"/>
      <c r="G32" s="1"/>
      <c r="I32" s="4"/>
    </row>
    <row r="33" spans="1:9" x14ac:dyDescent="0.25">
      <c r="A33" s="1"/>
      <c r="B33" s="1"/>
      <c r="C33" s="1"/>
      <c r="D33" s="1"/>
      <c r="E33" s="44"/>
      <c r="F33" s="1"/>
      <c r="G33" s="1"/>
      <c r="I33" s="4"/>
    </row>
    <row r="34" spans="1:9" x14ac:dyDescent="0.25">
      <c r="E34" s="136"/>
      <c r="F34" s="136"/>
      <c r="I34" s="4"/>
    </row>
    <row r="35" spans="1:9" x14ac:dyDescent="0.25">
      <c r="E35" s="136"/>
      <c r="F35" s="136"/>
      <c r="I35" s="4"/>
    </row>
    <row r="36" spans="1:9" x14ac:dyDescent="0.25">
      <c r="E36" s="136"/>
      <c r="F36" s="136"/>
    </row>
    <row r="39" spans="1:9" x14ac:dyDescent="0.25">
      <c r="E39" s="143"/>
      <c r="F39" s="143"/>
    </row>
    <row r="40" spans="1:9" x14ac:dyDescent="0.25">
      <c r="E40" s="136"/>
      <c r="F40" s="136"/>
    </row>
    <row r="41" spans="1:9" x14ac:dyDescent="0.25">
      <c r="E41" s="136"/>
      <c r="F41" s="136"/>
    </row>
    <row r="103" spans="1:6" ht="15.75" x14ac:dyDescent="0.25">
      <c r="A103" s="137" t="s">
        <v>53</v>
      </c>
      <c r="B103" s="137"/>
      <c r="C103" s="137"/>
      <c r="D103" s="137"/>
      <c r="E103" s="137"/>
      <c r="F103" s="137"/>
    </row>
    <row r="104" spans="1:6" ht="15.75" x14ac:dyDescent="0.25">
      <c r="A104" s="138" t="s">
        <v>6</v>
      </c>
      <c r="B104" s="138"/>
      <c r="C104" s="138"/>
      <c r="D104" s="138"/>
      <c r="E104" s="138"/>
      <c r="F104" s="138"/>
    </row>
    <row r="105" spans="1:6" ht="18.75" x14ac:dyDescent="0.3">
      <c r="A105" s="24"/>
      <c r="B105" s="24"/>
      <c r="C105" s="24"/>
      <c r="D105" s="24"/>
      <c r="E105" s="24"/>
      <c r="F105" s="1"/>
    </row>
    <row r="106" spans="1:6" ht="15.75" thickBot="1" x14ac:dyDescent="0.3">
      <c r="A106" s="5" t="s">
        <v>26</v>
      </c>
      <c r="B106" s="2"/>
      <c r="C106" s="2"/>
      <c r="D106" s="2"/>
      <c r="E106" s="45" t="s">
        <v>23</v>
      </c>
      <c r="F106" s="17" t="s">
        <v>24</v>
      </c>
    </row>
    <row r="107" spans="1:6" x14ac:dyDescent="0.25">
      <c r="A107" s="139" t="s">
        <v>0</v>
      </c>
      <c r="B107" s="141" t="s">
        <v>1</v>
      </c>
      <c r="C107" s="112"/>
      <c r="D107" s="112"/>
      <c r="E107" s="144" t="s">
        <v>2</v>
      </c>
      <c r="F107" s="146" t="s">
        <v>22</v>
      </c>
    </row>
    <row r="108" spans="1:6" ht="15.75" thickBot="1" x14ac:dyDescent="0.3">
      <c r="A108" s="140"/>
      <c r="B108" s="142"/>
      <c r="C108" s="113"/>
      <c r="D108" s="113"/>
      <c r="E108" s="145"/>
      <c r="F108" s="147"/>
    </row>
    <row r="109" spans="1:6" x14ac:dyDescent="0.25">
      <c r="A109" s="6"/>
      <c r="B109" s="6"/>
      <c r="C109" s="15"/>
      <c r="D109" s="15"/>
      <c r="E109" s="15"/>
      <c r="F109" s="7"/>
    </row>
    <row r="110" spans="1:6" x14ac:dyDescent="0.25">
      <c r="A110" s="36" t="s">
        <v>3</v>
      </c>
      <c r="B110" s="25" t="s">
        <v>25</v>
      </c>
      <c r="C110" s="25"/>
      <c r="D110" s="25"/>
      <c r="E110" s="57">
        <f>SUM(E112:E113)</f>
        <v>4876.68</v>
      </c>
      <c r="F110" s="29">
        <f>SUM(F112:F113)</f>
        <v>93513766.599999994</v>
      </c>
    </row>
    <row r="111" spans="1:6" x14ac:dyDescent="0.25">
      <c r="A111" s="25"/>
      <c r="B111" s="25"/>
      <c r="C111" s="107"/>
      <c r="D111" s="107"/>
      <c r="E111" s="58"/>
      <c r="F111" s="72"/>
    </row>
    <row r="112" spans="1:6" x14ac:dyDescent="0.25">
      <c r="A112" s="10"/>
      <c r="B112" s="9" t="s">
        <v>9</v>
      </c>
      <c r="C112" s="9"/>
      <c r="D112" s="9"/>
      <c r="E112" s="59">
        <f>E9</f>
        <v>4849.6000000000004</v>
      </c>
      <c r="F112" s="73">
        <f>F9</f>
        <v>92989607.599999994</v>
      </c>
    </row>
    <row r="113" spans="1:6" x14ac:dyDescent="0.25">
      <c r="A113" s="13"/>
      <c r="B113" s="9" t="s">
        <v>16</v>
      </c>
      <c r="C113" s="9"/>
      <c r="D113" s="9"/>
      <c r="E113" s="61">
        <f>SUM(E114:E117)</f>
        <v>27.08</v>
      </c>
      <c r="F113" s="74">
        <f>F116</f>
        <v>524159</v>
      </c>
    </row>
    <row r="114" spans="1:6" x14ac:dyDescent="0.25">
      <c r="A114" s="10"/>
      <c r="B114" s="10" t="s">
        <v>17</v>
      </c>
      <c r="C114" s="10"/>
      <c r="D114" s="10"/>
      <c r="E114" s="61">
        <v>0</v>
      </c>
      <c r="F114" s="61">
        <v>0</v>
      </c>
    </row>
    <row r="115" spans="1:6" x14ac:dyDescent="0.25">
      <c r="A115" s="10"/>
      <c r="B115" s="10" t="s">
        <v>18</v>
      </c>
      <c r="C115" s="10"/>
      <c r="D115" s="10"/>
      <c r="E115" s="61">
        <v>0</v>
      </c>
      <c r="F115" s="61">
        <v>0</v>
      </c>
    </row>
    <row r="116" spans="1:6" x14ac:dyDescent="0.25">
      <c r="A116" s="10"/>
      <c r="B116" s="10" t="s">
        <v>19</v>
      </c>
      <c r="C116" s="10"/>
      <c r="D116" s="10"/>
      <c r="E116" s="61">
        <f>E10</f>
        <v>27.08</v>
      </c>
      <c r="F116" s="55">
        <f>F10</f>
        <v>524159</v>
      </c>
    </row>
    <row r="117" spans="1:6" x14ac:dyDescent="0.25">
      <c r="A117" s="10"/>
      <c r="B117" s="10" t="s">
        <v>20</v>
      </c>
      <c r="C117" s="10"/>
      <c r="D117" s="10"/>
      <c r="E117" s="61">
        <v>0</v>
      </c>
      <c r="F117" s="55">
        <v>0</v>
      </c>
    </row>
    <row r="118" spans="1:6" x14ac:dyDescent="0.25">
      <c r="A118" s="10"/>
      <c r="B118" s="10"/>
      <c r="C118" s="10"/>
      <c r="D118" s="10"/>
      <c r="E118" s="61"/>
      <c r="F118" s="69"/>
    </row>
    <row r="119" spans="1:6" ht="15.75" thickBot="1" x14ac:dyDescent="0.3">
      <c r="A119" s="14"/>
      <c r="B119" s="12"/>
      <c r="C119" s="12"/>
      <c r="D119" s="12"/>
      <c r="E119" s="62"/>
      <c r="F119" s="70"/>
    </row>
    <row r="120" spans="1:6" ht="20.25" thickTop="1" thickBot="1" x14ac:dyDescent="0.35">
      <c r="A120" s="3"/>
      <c r="B120" s="18" t="s">
        <v>5</v>
      </c>
      <c r="C120" s="111"/>
      <c r="D120" s="111"/>
      <c r="E120" s="63">
        <f>SUM(E112:E113)</f>
        <v>4876.68</v>
      </c>
      <c r="F120" s="33">
        <f>SUM(F112:F113)</f>
        <v>93513766.599999994</v>
      </c>
    </row>
    <row r="121" spans="1:6" ht="19.5" thickTop="1" x14ac:dyDescent="0.3">
      <c r="A121" s="19"/>
      <c r="B121" s="20"/>
      <c r="C121" s="20"/>
      <c r="D121" s="20"/>
      <c r="E121" s="21"/>
      <c r="F121" s="22"/>
    </row>
    <row r="122" spans="1:6" x14ac:dyDescent="0.25">
      <c r="A122" s="1"/>
      <c r="B122" s="1"/>
      <c r="C122" s="1"/>
      <c r="D122" s="1"/>
      <c r="E122" s="44"/>
      <c r="F122" s="1"/>
    </row>
    <row r="123" spans="1:6" x14ac:dyDescent="0.25">
      <c r="E123" s="136" t="s">
        <v>54</v>
      </c>
      <c r="F123" s="136"/>
    </row>
    <row r="124" spans="1:6" x14ac:dyDescent="0.25">
      <c r="E124" s="136" t="s">
        <v>44</v>
      </c>
      <c r="F124" s="136"/>
    </row>
    <row r="125" spans="1:6" x14ac:dyDescent="0.25">
      <c r="E125" s="136" t="s">
        <v>7</v>
      </c>
      <c r="F125" s="136"/>
    </row>
    <row r="126" spans="1:6" x14ac:dyDescent="0.25">
      <c r="E126" s="136" t="s">
        <v>8</v>
      </c>
      <c r="F126" s="136"/>
    </row>
    <row r="129" spans="5:6" x14ac:dyDescent="0.25">
      <c r="E129" s="143" t="s">
        <v>45</v>
      </c>
      <c r="F129" s="143"/>
    </row>
    <row r="130" spans="5:6" x14ac:dyDescent="0.25">
      <c r="E130" s="136" t="s">
        <v>43</v>
      </c>
      <c r="F130" s="136"/>
    </row>
    <row r="164" spans="1:6" ht="15.75" x14ac:dyDescent="0.25">
      <c r="A164" s="137" t="s">
        <v>93</v>
      </c>
      <c r="B164" s="137"/>
      <c r="C164" s="137"/>
      <c r="D164" s="137"/>
      <c r="E164" s="137"/>
      <c r="F164" s="137"/>
    </row>
    <row r="165" spans="1:6" ht="15.75" x14ac:dyDescent="0.25">
      <c r="A165" s="138" t="s">
        <v>55</v>
      </c>
      <c r="B165" s="138"/>
      <c r="C165" s="138"/>
      <c r="D165" s="138"/>
      <c r="E165" s="138"/>
      <c r="F165" s="138"/>
    </row>
    <row r="166" spans="1:6" ht="18.75" x14ac:dyDescent="0.3">
      <c r="A166" s="24"/>
      <c r="B166" s="24"/>
      <c r="C166" s="24"/>
      <c r="D166" s="24"/>
      <c r="E166" s="24"/>
      <c r="F166" s="1"/>
    </row>
    <row r="167" spans="1:6" ht="15.75" thickBot="1" x14ac:dyDescent="0.3">
      <c r="A167" s="5" t="s">
        <v>27</v>
      </c>
      <c r="B167" s="2"/>
      <c r="C167" s="2"/>
      <c r="D167" s="2"/>
      <c r="E167" s="45"/>
      <c r="F167" s="17"/>
    </row>
    <row r="168" spans="1:6" x14ac:dyDescent="0.25">
      <c r="A168" s="139" t="s">
        <v>0</v>
      </c>
      <c r="B168" s="141" t="s">
        <v>1</v>
      </c>
      <c r="C168" s="112"/>
      <c r="D168" s="112"/>
      <c r="E168" s="47" t="s">
        <v>2</v>
      </c>
      <c r="F168" s="16" t="s">
        <v>22</v>
      </c>
    </row>
    <row r="169" spans="1:6" ht="15.75" thickBot="1" x14ac:dyDescent="0.3">
      <c r="A169" s="140"/>
      <c r="B169" s="142"/>
      <c r="C169" s="113"/>
      <c r="D169" s="113"/>
      <c r="E169" s="48" t="s">
        <v>36</v>
      </c>
      <c r="F169" s="23" t="s">
        <v>35</v>
      </c>
    </row>
    <row r="170" spans="1:6" x14ac:dyDescent="0.25">
      <c r="A170" s="6"/>
      <c r="B170" s="6"/>
      <c r="C170" s="15"/>
      <c r="D170" s="15"/>
      <c r="E170" s="15"/>
      <c r="F170" s="7"/>
    </row>
    <row r="171" spans="1:6" x14ac:dyDescent="0.25">
      <c r="A171" s="25"/>
      <c r="B171" s="25" t="s">
        <v>25</v>
      </c>
      <c r="C171" s="25"/>
      <c r="D171" s="25"/>
      <c r="E171" s="41"/>
      <c r="F171" s="29"/>
    </row>
    <row r="172" spans="1:6" x14ac:dyDescent="0.25">
      <c r="A172" s="25"/>
      <c r="B172" s="25"/>
      <c r="C172" s="107"/>
      <c r="D172" s="107"/>
      <c r="E172" s="49"/>
      <c r="F172" s="29"/>
    </row>
    <row r="173" spans="1:6" x14ac:dyDescent="0.25">
      <c r="A173" s="13"/>
      <c r="B173" s="9" t="s">
        <v>10</v>
      </c>
      <c r="C173" s="9"/>
      <c r="D173" s="9"/>
      <c r="E173" s="64">
        <f>E174+E178+E179+E180+E181</f>
        <v>185.55</v>
      </c>
      <c r="F173" s="52">
        <f>F174+F178+F179+F180+F181</f>
        <v>10804000</v>
      </c>
    </row>
    <row r="174" spans="1:6" x14ac:dyDescent="0.25">
      <c r="A174" s="13"/>
      <c r="B174" s="8" t="s">
        <v>11</v>
      </c>
      <c r="C174" s="8"/>
      <c r="D174" s="8"/>
      <c r="E174" s="61">
        <v>0</v>
      </c>
      <c r="F174" s="55">
        <v>0</v>
      </c>
    </row>
    <row r="175" spans="1:6" x14ac:dyDescent="0.25">
      <c r="A175" s="10"/>
      <c r="B175" s="8" t="s">
        <v>12</v>
      </c>
      <c r="C175" s="8"/>
      <c r="D175" s="8"/>
      <c r="E175" s="61">
        <v>0</v>
      </c>
      <c r="F175" s="26">
        <v>0</v>
      </c>
    </row>
    <row r="176" spans="1:6" x14ac:dyDescent="0.25">
      <c r="A176" s="10"/>
      <c r="B176" s="8" t="s">
        <v>13</v>
      </c>
      <c r="C176" s="8"/>
      <c r="D176" s="8"/>
      <c r="E176" s="61">
        <v>0</v>
      </c>
      <c r="F176" s="55">
        <f>E176*14000</f>
        <v>0</v>
      </c>
    </row>
    <row r="177" spans="1:9" x14ac:dyDescent="0.25">
      <c r="A177" s="10"/>
      <c r="B177" s="8" t="s">
        <v>46</v>
      </c>
      <c r="C177" s="108"/>
      <c r="D177" s="108"/>
      <c r="E177" s="60">
        <v>0</v>
      </c>
      <c r="F177" s="55">
        <v>0</v>
      </c>
    </row>
    <row r="178" spans="1:9" x14ac:dyDescent="0.25">
      <c r="A178" s="10"/>
      <c r="B178" s="8" t="s">
        <v>14</v>
      </c>
      <c r="C178" s="108"/>
      <c r="D178" s="108"/>
      <c r="E178" s="60">
        <v>60.4</v>
      </c>
      <c r="F178" s="55">
        <v>3926000</v>
      </c>
      <c r="I178" s="71"/>
    </row>
    <row r="179" spans="1:9" x14ac:dyDescent="0.25">
      <c r="A179" s="10"/>
      <c r="B179" s="8" t="s">
        <v>21</v>
      </c>
      <c r="C179" s="108"/>
      <c r="D179" s="108"/>
      <c r="E179" s="60">
        <v>0</v>
      </c>
      <c r="F179" s="55">
        <v>0</v>
      </c>
    </row>
    <row r="180" spans="1:9" x14ac:dyDescent="0.25">
      <c r="A180" s="10"/>
      <c r="B180" s="8" t="s">
        <v>15</v>
      </c>
      <c r="C180" s="108"/>
      <c r="D180" s="108"/>
      <c r="E180" s="60">
        <v>0.15</v>
      </c>
      <c r="F180" s="55">
        <v>3000</v>
      </c>
      <c r="I180" s="71"/>
    </row>
    <row r="181" spans="1:9" x14ac:dyDescent="0.25">
      <c r="A181" s="10"/>
      <c r="B181" s="8" t="s">
        <v>47</v>
      </c>
      <c r="C181" s="108"/>
      <c r="D181" s="108"/>
      <c r="E181" s="60">
        <v>125</v>
      </c>
      <c r="F181" s="55">
        <v>6875000</v>
      </c>
      <c r="I181" s="71">
        <f>E181*55000</f>
        <v>6875000</v>
      </c>
    </row>
    <row r="182" spans="1:9" x14ac:dyDescent="0.25">
      <c r="A182" s="10"/>
      <c r="B182" s="8"/>
      <c r="C182" s="8"/>
      <c r="D182" s="8"/>
      <c r="E182" s="61"/>
      <c r="F182" s="26"/>
    </row>
    <row r="183" spans="1:9" x14ac:dyDescent="0.25">
      <c r="A183" s="13"/>
      <c r="B183" s="9" t="s">
        <v>28</v>
      </c>
      <c r="C183" s="9"/>
      <c r="D183" s="9"/>
      <c r="E183" s="64">
        <f>E187+E185</f>
        <v>676.18999999999994</v>
      </c>
      <c r="F183" s="52">
        <f>F187+F185</f>
        <v>52390000</v>
      </c>
    </row>
    <row r="184" spans="1:9" x14ac:dyDescent="0.25">
      <c r="A184" s="13"/>
      <c r="B184" s="9"/>
      <c r="C184" s="114"/>
      <c r="D184" s="114"/>
      <c r="E184" s="65"/>
      <c r="F184" s="34"/>
    </row>
    <row r="185" spans="1:9" x14ac:dyDescent="0.25">
      <c r="A185" s="10"/>
      <c r="B185" s="10" t="s">
        <v>29</v>
      </c>
      <c r="C185" s="115"/>
      <c r="D185" s="115"/>
      <c r="E185" s="66">
        <f>E186</f>
        <v>645.80999999999995</v>
      </c>
      <c r="F185" s="53">
        <f>F186</f>
        <v>51664800</v>
      </c>
    </row>
    <row r="186" spans="1:9" x14ac:dyDescent="0.25">
      <c r="A186" s="10"/>
      <c r="B186" s="10" t="s">
        <v>30</v>
      </c>
      <c r="C186" s="10"/>
      <c r="D186" s="10"/>
      <c r="E186" s="61">
        <v>645.80999999999995</v>
      </c>
      <c r="F186" s="55">
        <v>51664800</v>
      </c>
      <c r="I186" s="71"/>
    </row>
    <row r="187" spans="1:9" x14ac:dyDescent="0.25">
      <c r="A187" s="10"/>
      <c r="B187" s="10" t="s">
        <v>37</v>
      </c>
      <c r="C187" s="10"/>
      <c r="D187" s="10"/>
      <c r="E187" s="64">
        <f>E188+E195+E197</f>
        <v>30.38</v>
      </c>
      <c r="F187" s="52">
        <f>F188+F195+F197</f>
        <v>725200</v>
      </c>
    </row>
    <row r="188" spans="1:9" x14ac:dyDescent="0.25">
      <c r="A188" s="10"/>
      <c r="B188" s="10" t="s">
        <v>39</v>
      </c>
      <c r="C188" s="109"/>
      <c r="D188" s="109"/>
      <c r="E188" s="68">
        <f>SUM(E189:E194)</f>
        <v>19.18</v>
      </c>
      <c r="F188" s="54">
        <f>SUM(F189:F194)</f>
        <v>445200</v>
      </c>
    </row>
    <row r="189" spans="1:9" x14ac:dyDescent="0.25">
      <c r="A189" s="10"/>
      <c r="B189" s="10" t="s">
        <v>31</v>
      </c>
      <c r="C189" s="10"/>
      <c r="D189" s="10"/>
      <c r="E189" s="61">
        <v>0.35</v>
      </c>
      <c r="F189" s="26">
        <v>10500</v>
      </c>
    </row>
    <row r="190" spans="1:9" x14ac:dyDescent="0.25">
      <c r="A190" s="10"/>
      <c r="B190" s="10" t="s">
        <v>32</v>
      </c>
      <c r="C190" s="10"/>
      <c r="D190" s="10"/>
      <c r="E190" s="61">
        <v>12.9</v>
      </c>
      <c r="F190" s="26">
        <v>232200</v>
      </c>
      <c r="H190" s="71"/>
      <c r="I190" s="71"/>
    </row>
    <row r="191" spans="1:9" x14ac:dyDescent="0.25">
      <c r="A191" s="11"/>
      <c r="B191" s="11" t="s">
        <v>33</v>
      </c>
      <c r="C191" s="11"/>
      <c r="D191" s="11"/>
      <c r="E191" s="61">
        <v>4.83</v>
      </c>
      <c r="F191" s="26">
        <v>120750</v>
      </c>
    </row>
    <row r="192" spans="1:9" x14ac:dyDescent="0.25">
      <c r="A192" s="11"/>
      <c r="B192" s="11" t="s">
        <v>34</v>
      </c>
      <c r="C192" s="11"/>
      <c r="D192" s="11"/>
      <c r="E192" s="61">
        <v>0.35</v>
      </c>
      <c r="F192" s="26">
        <v>28000</v>
      </c>
      <c r="I192" s="71"/>
    </row>
    <row r="193" spans="1:9" x14ac:dyDescent="0.25">
      <c r="A193" s="11"/>
      <c r="B193" s="11" t="s">
        <v>48</v>
      </c>
      <c r="C193" s="11"/>
      <c r="D193" s="11"/>
      <c r="E193" s="61">
        <f>'[1]Triwulan III'!$F$119</f>
        <v>0.5</v>
      </c>
      <c r="F193" s="26">
        <v>45000</v>
      </c>
      <c r="I193" s="71"/>
    </row>
    <row r="194" spans="1:9" x14ac:dyDescent="0.25">
      <c r="A194" s="11"/>
      <c r="B194" s="11" t="s">
        <v>51</v>
      </c>
      <c r="C194" s="110"/>
      <c r="D194" s="110"/>
      <c r="E194" s="60">
        <v>0.25</v>
      </c>
      <c r="F194" s="55">
        <v>8750</v>
      </c>
    </row>
    <row r="195" spans="1:9" x14ac:dyDescent="0.25">
      <c r="A195" s="11"/>
      <c r="B195" s="11" t="s">
        <v>40</v>
      </c>
      <c r="C195" s="110"/>
      <c r="D195" s="110"/>
      <c r="E195" s="68">
        <f>E196</f>
        <v>0</v>
      </c>
      <c r="F195" s="54">
        <f>F196</f>
        <v>0</v>
      </c>
    </row>
    <row r="196" spans="1:9" x14ac:dyDescent="0.25">
      <c r="A196" s="11"/>
      <c r="B196" s="11" t="s">
        <v>38</v>
      </c>
      <c r="C196" s="110"/>
      <c r="D196" s="110"/>
      <c r="E196" s="67">
        <v>0</v>
      </c>
      <c r="F196" s="39">
        <v>0</v>
      </c>
    </row>
    <row r="197" spans="1:9" x14ac:dyDescent="0.25">
      <c r="A197" s="11"/>
      <c r="B197" s="11" t="s">
        <v>41</v>
      </c>
      <c r="C197" s="110"/>
      <c r="D197" s="110"/>
      <c r="E197" s="68">
        <f>E198</f>
        <v>11.2</v>
      </c>
      <c r="F197" s="54">
        <f>F198</f>
        <v>280000</v>
      </c>
    </row>
    <row r="198" spans="1:9" x14ac:dyDescent="0.25">
      <c r="A198" s="11"/>
      <c r="B198" s="11" t="s">
        <v>42</v>
      </c>
      <c r="C198" s="110"/>
      <c r="D198" s="110"/>
      <c r="E198" s="67">
        <v>11.2</v>
      </c>
      <c r="F198" s="56">
        <v>280000</v>
      </c>
      <c r="H198" s="71"/>
    </row>
    <row r="199" spans="1:9" ht="15.75" thickBot="1" x14ac:dyDescent="0.3">
      <c r="A199" s="14"/>
      <c r="B199" s="12"/>
      <c r="C199" s="12"/>
      <c r="D199" s="12"/>
      <c r="E199" s="62"/>
      <c r="F199" s="32"/>
    </row>
    <row r="200" spans="1:9" ht="20.25" thickTop="1" thickBot="1" x14ac:dyDescent="0.35">
      <c r="A200" s="3"/>
      <c r="B200" s="18" t="s">
        <v>5</v>
      </c>
      <c r="C200" s="111"/>
      <c r="D200" s="111"/>
      <c r="E200" s="63">
        <f>SUM(E173+E183)</f>
        <v>861.74</v>
      </c>
      <c r="F200" s="33">
        <f>SUM(F173+F183)</f>
        <v>63194000</v>
      </c>
    </row>
    <row r="201" spans="1:9" ht="19.5" thickTop="1" x14ac:dyDescent="0.3">
      <c r="A201" s="19"/>
      <c r="B201" s="20"/>
      <c r="C201" s="20"/>
      <c r="D201" s="20"/>
      <c r="E201" s="21"/>
      <c r="F201" s="22"/>
    </row>
    <row r="202" spans="1:9" x14ac:dyDescent="0.25">
      <c r="A202" s="1"/>
      <c r="B202" s="1"/>
      <c r="C202" s="1"/>
      <c r="D202" s="1"/>
      <c r="E202" s="44"/>
      <c r="F202" s="1"/>
    </row>
    <row r="203" spans="1:9" x14ac:dyDescent="0.25">
      <c r="E203" s="136" t="s">
        <v>54</v>
      </c>
      <c r="F203" s="136"/>
    </row>
    <row r="204" spans="1:9" x14ac:dyDescent="0.25">
      <c r="E204" s="136" t="s">
        <v>52</v>
      </c>
      <c r="F204" s="136"/>
    </row>
    <row r="205" spans="1:9" x14ac:dyDescent="0.25">
      <c r="E205" s="136" t="s">
        <v>7</v>
      </c>
      <c r="F205" s="136"/>
    </row>
    <row r="206" spans="1:9" x14ac:dyDescent="0.25">
      <c r="E206" s="136"/>
      <c r="F206" s="136"/>
    </row>
    <row r="209" spans="5:6" x14ac:dyDescent="0.25">
      <c r="E209" s="143" t="s">
        <v>45</v>
      </c>
      <c r="F209" s="143"/>
    </row>
    <row r="210" spans="5:6" x14ac:dyDescent="0.25">
      <c r="E210" s="136" t="s">
        <v>43</v>
      </c>
      <c r="F210" s="136"/>
    </row>
  </sheetData>
  <mergeCells count="35">
    <mergeCell ref="A3:A5"/>
    <mergeCell ref="A1:H1"/>
    <mergeCell ref="B3:B5"/>
    <mergeCell ref="E41:F41"/>
    <mergeCell ref="E34:F34"/>
    <mergeCell ref="E35:F35"/>
    <mergeCell ref="E36:F36"/>
    <mergeCell ref="E40:F40"/>
    <mergeCell ref="E39:F39"/>
    <mergeCell ref="C4:D4"/>
    <mergeCell ref="E4:F4"/>
    <mergeCell ref="G4:H4"/>
    <mergeCell ref="C3:H3"/>
    <mergeCell ref="E126:F126"/>
    <mergeCell ref="E129:F129"/>
    <mergeCell ref="A103:F103"/>
    <mergeCell ref="A104:F104"/>
    <mergeCell ref="A107:A108"/>
    <mergeCell ref="B107:B108"/>
    <mergeCell ref="E107:E108"/>
    <mergeCell ref="F107:F108"/>
    <mergeCell ref="E123:F123"/>
    <mergeCell ref="E124:F124"/>
    <mergeCell ref="E125:F125"/>
    <mergeCell ref="E210:F210"/>
    <mergeCell ref="E203:F203"/>
    <mergeCell ref="E204:F204"/>
    <mergeCell ref="E205:F205"/>
    <mergeCell ref="E206:F206"/>
    <mergeCell ref="E209:F209"/>
    <mergeCell ref="E130:F130"/>
    <mergeCell ref="A164:F164"/>
    <mergeCell ref="A165:F165"/>
    <mergeCell ref="A168:A169"/>
    <mergeCell ref="B168:B169"/>
  </mergeCells>
  <pageMargins left="1.63" right="0.70866141732283505" top="0.74803149606299202" bottom="0.74803149606299202" header="0.33" footer="0.31496062992126"/>
  <pageSetup paperSize="5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5"/>
  <sheetViews>
    <sheetView topLeftCell="A133" workbookViewId="0">
      <pane ySplit="900" topLeftCell="A114" activePane="bottomLeft"/>
      <selection activeCell="D133" sqref="D133:D134"/>
      <selection pane="bottomLeft" activeCell="A98" sqref="A97:L127"/>
    </sheetView>
  </sheetViews>
  <sheetFormatPr defaultRowHeight="15" x14ac:dyDescent="0.25"/>
  <cols>
    <col min="1" max="1" width="4.85546875" customWidth="1"/>
    <col min="2" max="2" width="30" customWidth="1"/>
    <col min="3" max="3" width="11" customWidth="1"/>
    <col min="4" max="4" width="10.42578125" customWidth="1"/>
    <col min="5" max="5" width="11.28515625" customWidth="1"/>
    <col min="6" max="6" width="10.140625" customWidth="1"/>
    <col min="7" max="7" width="10.7109375" customWidth="1"/>
    <col min="8" max="8" width="10.5703125" customWidth="1"/>
    <col min="9" max="9" width="10" customWidth="1"/>
    <col min="10" max="10" width="15.85546875" customWidth="1"/>
    <col min="11" max="11" width="9.85546875" customWidth="1"/>
    <col min="12" max="12" width="12.28515625" customWidth="1"/>
    <col min="13" max="13" width="6" customWidth="1"/>
    <col min="14" max="14" width="9.85546875" customWidth="1"/>
    <col min="15" max="15" width="11.85546875" customWidth="1"/>
  </cols>
  <sheetData>
    <row r="1" spans="1:14" ht="18" x14ac:dyDescent="0.25">
      <c r="A1" s="77"/>
      <c r="B1" s="77"/>
      <c r="C1" s="160"/>
      <c r="D1" s="160"/>
      <c r="E1" s="160"/>
      <c r="F1" s="160"/>
      <c r="G1" s="160"/>
      <c r="H1" s="160"/>
      <c r="I1" s="160"/>
      <c r="J1" s="160"/>
      <c r="K1" s="160"/>
      <c r="L1" s="76"/>
    </row>
    <row r="2" spans="1:14" ht="18.75" thickBot="1" x14ac:dyDescent="0.3">
      <c r="A2" s="76"/>
      <c r="B2" s="76"/>
      <c r="C2" s="78"/>
      <c r="D2" s="78"/>
      <c r="E2" s="78"/>
      <c r="F2" s="78"/>
      <c r="G2" s="78"/>
      <c r="H2" s="78"/>
      <c r="I2" s="78"/>
      <c r="J2" s="76"/>
      <c r="K2" s="76"/>
      <c r="L2" s="81" t="s">
        <v>56</v>
      </c>
    </row>
    <row r="3" spans="1:14" ht="15.75" thickTop="1" x14ac:dyDescent="0.25">
      <c r="A3" s="161" t="s">
        <v>57</v>
      </c>
      <c r="B3" s="161" t="s">
        <v>1</v>
      </c>
      <c r="C3" s="163" t="s">
        <v>58</v>
      </c>
      <c r="D3" s="164"/>
      <c r="E3" s="164"/>
      <c r="F3" s="164"/>
      <c r="G3" s="164"/>
      <c r="H3" s="164"/>
      <c r="I3" s="164"/>
      <c r="J3" s="164"/>
      <c r="K3" s="164"/>
      <c r="L3" s="165"/>
    </row>
    <row r="4" spans="1:14" ht="15" customHeight="1" x14ac:dyDescent="0.25">
      <c r="A4" s="162"/>
      <c r="B4" s="162"/>
      <c r="C4" s="156" t="s">
        <v>59</v>
      </c>
      <c r="D4" s="156" t="s">
        <v>60</v>
      </c>
      <c r="E4" s="156" t="s">
        <v>61</v>
      </c>
      <c r="F4" s="156" t="s">
        <v>62</v>
      </c>
      <c r="G4" s="156" t="s">
        <v>63</v>
      </c>
      <c r="H4" s="156" t="s">
        <v>64</v>
      </c>
      <c r="I4" s="156" t="s">
        <v>65</v>
      </c>
      <c r="J4" s="156" t="s">
        <v>66</v>
      </c>
      <c r="K4" s="156" t="s">
        <v>67</v>
      </c>
      <c r="L4" s="156" t="s">
        <v>68</v>
      </c>
      <c r="M4" t="s">
        <v>50</v>
      </c>
    </row>
    <row r="5" spans="1:14" ht="15" customHeight="1" x14ac:dyDescent="0.25">
      <c r="A5" s="157"/>
      <c r="B5" s="157"/>
      <c r="C5" s="157"/>
      <c r="D5" s="157"/>
      <c r="E5" s="157"/>
      <c r="F5" s="157"/>
      <c r="G5" s="157"/>
      <c r="H5" s="157"/>
      <c r="I5" s="157"/>
      <c r="J5" s="157"/>
      <c r="K5" s="157"/>
      <c r="L5" s="157"/>
    </row>
    <row r="6" spans="1:14" x14ac:dyDescent="0.25">
      <c r="A6" s="82"/>
      <c r="B6" s="82"/>
      <c r="C6" s="82"/>
      <c r="D6" s="82"/>
      <c r="E6" s="82"/>
      <c r="F6" s="82"/>
      <c r="G6" s="82"/>
      <c r="H6" s="82"/>
      <c r="I6" s="82"/>
      <c r="J6" s="82"/>
      <c r="K6" s="82"/>
      <c r="L6" s="82"/>
    </row>
    <row r="7" spans="1:14" ht="16.5" x14ac:dyDescent="0.3">
      <c r="A7" s="83" t="s">
        <v>3</v>
      </c>
      <c r="B7" s="84" t="s">
        <v>69</v>
      </c>
      <c r="C7" s="85">
        <f>C9+C10</f>
        <v>401.5</v>
      </c>
      <c r="D7" s="85">
        <f t="shared" ref="D7:K7" si="0">D9+D10</f>
        <v>394.9</v>
      </c>
      <c r="E7" s="86">
        <v>0</v>
      </c>
      <c r="F7" s="85">
        <f t="shared" si="0"/>
        <v>296.10000000000002</v>
      </c>
      <c r="G7" s="85">
        <f t="shared" si="0"/>
        <v>0.25</v>
      </c>
      <c r="H7" s="85">
        <f t="shared" si="0"/>
        <v>297.2</v>
      </c>
      <c r="I7" s="85">
        <f t="shared" si="0"/>
        <v>326.39999999999998</v>
      </c>
      <c r="J7" s="85">
        <f>J9+J10</f>
        <v>640.29999999999995</v>
      </c>
      <c r="K7" s="85">
        <f t="shared" si="0"/>
        <v>703.5</v>
      </c>
      <c r="L7" s="85">
        <f>SUM(C7:K7)</f>
        <v>3060.1499999999996</v>
      </c>
    </row>
    <row r="8" spans="1:14" x14ac:dyDescent="0.25">
      <c r="A8" s="87"/>
      <c r="B8" s="88"/>
      <c r="C8" s="89"/>
      <c r="D8" s="89"/>
      <c r="E8" s="89"/>
      <c r="F8" s="89"/>
      <c r="G8" s="89"/>
      <c r="H8" s="89"/>
      <c r="I8" s="89"/>
      <c r="J8" s="89"/>
      <c r="K8" s="89"/>
      <c r="L8" s="89"/>
    </row>
    <row r="9" spans="1:14" ht="16.5" x14ac:dyDescent="0.3">
      <c r="A9" s="90" t="s">
        <v>70</v>
      </c>
      <c r="B9" s="91" t="s">
        <v>71</v>
      </c>
      <c r="C9" s="92">
        <v>401.5</v>
      </c>
      <c r="D9" s="92">
        <v>394.9</v>
      </c>
      <c r="E9" s="86">
        <v>0</v>
      </c>
      <c r="F9" s="92">
        <v>296.10000000000002</v>
      </c>
      <c r="G9" s="86">
        <v>0</v>
      </c>
      <c r="H9" s="92">
        <v>297.2</v>
      </c>
      <c r="I9" s="92">
        <v>326.39999999999998</v>
      </c>
      <c r="J9" s="92">
        <v>640.29999999999995</v>
      </c>
      <c r="K9" s="92">
        <v>703.5</v>
      </c>
      <c r="L9" s="92">
        <f>SUM(C9:K9)</f>
        <v>3059.8999999999996</v>
      </c>
      <c r="M9" s="28"/>
    </row>
    <row r="10" spans="1:14" ht="16.5" x14ac:dyDescent="0.3">
      <c r="A10" s="93" t="s">
        <v>72</v>
      </c>
      <c r="B10" s="91" t="s">
        <v>73</v>
      </c>
      <c r="C10" s="86">
        <f>SUM(C11:E12)</f>
        <v>0</v>
      </c>
      <c r="D10" s="86">
        <f>SUM(D11:D12)</f>
        <v>0</v>
      </c>
      <c r="E10" s="86">
        <f>SUM(E11:E12)</f>
        <v>0</v>
      </c>
      <c r="F10" s="94">
        <f>SUM(F11:F12)</f>
        <v>0</v>
      </c>
      <c r="G10" s="94">
        <f>SUM(G11:G12)</f>
        <v>0.25</v>
      </c>
      <c r="H10" s="94">
        <f>SUM(H11:J12)</f>
        <v>0</v>
      </c>
      <c r="I10" s="86">
        <f>SUM(I11:K12)</f>
        <v>0</v>
      </c>
      <c r="J10" s="86">
        <f>SUM(J11:J12)</f>
        <v>0</v>
      </c>
      <c r="K10" s="86">
        <f>SUM(K11:K12)</f>
        <v>0</v>
      </c>
      <c r="L10" s="94">
        <f>SUM(L11:M12)</f>
        <v>0.25</v>
      </c>
      <c r="N10" s="28"/>
    </row>
    <row r="11" spans="1:14" ht="16.5" x14ac:dyDescent="0.3">
      <c r="A11" s="95"/>
      <c r="B11" s="91" t="s">
        <v>74</v>
      </c>
      <c r="C11" s="86">
        <v>0</v>
      </c>
      <c r="D11" s="86">
        <v>0</v>
      </c>
      <c r="E11" s="86">
        <v>0</v>
      </c>
      <c r="F11" s="86">
        <v>0</v>
      </c>
      <c r="G11" s="92">
        <v>0.25</v>
      </c>
      <c r="H11" s="86">
        <v>0</v>
      </c>
      <c r="I11" s="86">
        <v>0</v>
      </c>
      <c r="J11" s="86">
        <v>0</v>
      </c>
      <c r="K11" s="86">
        <v>0</v>
      </c>
      <c r="L11" s="92">
        <f>SUM(C11:K11)</f>
        <v>0.25</v>
      </c>
    </row>
    <row r="12" spans="1:14" ht="16.5" x14ac:dyDescent="0.3">
      <c r="A12" s="95"/>
      <c r="B12" s="91" t="s">
        <v>75</v>
      </c>
      <c r="C12" s="86">
        <v>0</v>
      </c>
      <c r="D12" s="86">
        <v>0</v>
      </c>
      <c r="E12" s="86">
        <v>0</v>
      </c>
      <c r="F12" s="86">
        <v>0</v>
      </c>
      <c r="G12" s="86">
        <v>0</v>
      </c>
      <c r="H12" s="86">
        <v>0</v>
      </c>
      <c r="I12" s="86">
        <v>0</v>
      </c>
      <c r="J12" s="86">
        <v>0</v>
      </c>
      <c r="K12" s="86">
        <v>0</v>
      </c>
      <c r="L12" s="86">
        <v>0</v>
      </c>
      <c r="N12" s="28"/>
    </row>
    <row r="13" spans="1:14" ht="16.5" x14ac:dyDescent="0.3">
      <c r="A13" s="96"/>
      <c r="B13" s="91"/>
      <c r="C13" s="92"/>
      <c r="D13" s="92"/>
      <c r="E13" s="92"/>
      <c r="F13" s="92"/>
      <c r="G13" s="92"/>
      <c r="H13" s="92"/>
      <c r="I13" s="92"/>
      <c r="J13" s="92"/>
      <c r="K13" s="92"/>
      <c r="L13" s="92"/>
    </row>
    <row r="14" spans="1:14" x14ac:dyDescent="0.25">
      <c r="A14" s="97" t="s">
        <v>4</v>
      </c>
      <c r="B14" s="98" t="s">
        <v>76</v>
      </c>
      <c r="C14" s="99">
        <f>C16+C22+C24</f>
        <v>795.90000000000009</v>
      </c>
      <c r="D14" s="99">
        <f t="shared" ref="D14:K14" si="1">D16+D22+D24</f>
        <v>51.3</v>
      </c>
      <c r="E14" s="99">
        <f t="shared" si="1"/>
        <v>1.5</v>
      </c>
      <c r="F14" s="99">
        <f t="shared" si="1"/>
        <v>0.9</v>
      </c>
      <c r="G14" s="99">
        <f t="shared" si="1"/>
        <v>1.3</v>
      </c>
      <c r="H14" s="99">
        <f>H16+H22+H24</f>
        <v>0.3</v>
      </c>
      <c r="I14" s="99">
        <f>I16+I22+I24</f>
        <v>26</v>
      </c>
      <c r="J14" s="99">
        <f t="shared" si="1"/>
        <v>0.8</v>
      </c>
      <c r="K14" s="99">
        <f t="shared" si="1"/>
        <v>0.2</v>
      </c>
      <c r="L14" s="99">
        <f>SUM(C14:K14)</f>
        <v>878.19999999999993</v>
      </c>
      <c r="N14" s="28"/>
    </row>
    <row r="15" spans="1:14" x14ac:dyDescent="0.25">
      <c r="A15" s="100"/>
      <c r="B15" s="88"/>
      <c r="C15" s="89"/>
      <c r="D15" s="89"/>
      <c r="E15" s="89"/>
      <c r="F15" s="89"/>
      <c r="G15" s="89"/>
      <c r="H15" s="89"/>
      <c r="I15" s="89"/>
      <c r="J15" s="89"/>
      <c r="K15" s="89"/>
      <c r="L15" s="89"/>
    </row>
    <row r="16" spans="1:14" ht="16.5" x14ac:dyDescent="0.3">
      <c r="A16" s="93" t="s">
        <v>77</v>
      </c>
      <c r="B16" s="91" t="s">
        <v>78</v>
      </c>
      <c r="C16" s="92">
        <f>C17+C18+C19+C20+C21</f>
        <v>128.19999999999999</v>
      </c>
      <c r="D16" s="86">
        <f>SUM(D17:D21)</f>
        <v>0</v>
      </c>
      <c r="E16" s="86">
        <f t="shared" ref="E16:K16" si="2">SUM(E17:E18)</f>
        <v>0</v>
      </c>
      <c r="F16" s="86">
        <f t="shared" si="2"/>
        <v>0</v>
      </c>
      <c r="G16" s="86">
        <f t="shared" si="2"/>
        <v>0</v>
      </c>
      <c r="H16" s="86">
        <f t="shared" si="2"/>
        <v>0</v>
      </c>
      <c r="I16" s="86">
        <f t="shared" si="2"/>
        <v>0</v>
      </c>
      <c r="J16" s="86">
        <f t="shared" si="2"/>
        <v>0</v>
      </c>
      <c r="K16" s="86">
        <f t="shared" si="2"/>
        <v>0</v>
      </c>
      <c r="L16" s="92">
        <f t="shared" ref="L16:L27" si="3">SUM(C16:K16)</f>
        <v>128.19999999999999</v>
      </c>
    </row>
    <row r="17" spans="1:14" ht="16.5" x14ac:dyDescent="0.3">
      <c r="A17" s="93"/>
      <c r="B17" s="91" t="s">
        <v>79</v>
      </c>
      <c r="C17" s="101">
        <v>17.2</v>
      </c>
      <c r="D17" s="86">
        <v>0</v>
      </c>
      <c r="E17" s="86">
        <v>0</v>
      </c>
      <c r="F17" s="86">
        <v>0</v>
      </c>
      <c r="G17" s="86">
        <v>0</v>
      </c>
      <c r="H17" s="86">
        <v>0</v>
      </c>
      <c r="I17" s="86">
        <v>0</v>
      </c>
      <c r="J17" s="86">
        <v>0</v>
      </c>
      <c r="K17" s="86">
        <v>0</v>
      </c>
      <c r="L17" s="92">
        <f t="shared" si="3"/>
        <v>17.2</v>
      </c>
    </row>
    <row r="18" spans="1:14" ht="16.5" x14ac:dyDescent="0.3">
      <c r="A18" s="93"/>
      <c r="B18" s="91" t="s">
        <v>80</v>
      </c>
      <c r="C18" s="86">
        <v>0</v>
      </c>
      <c r="D18" s="86">
        <v>0</v>
      </c>
      <c r="E18" s="86">
        <v>0</v>
      </c>
      <c r="F18" s="86">
        <v>0</v>
      </c>
      <c r="G18" s="86">
        <v>0</v>
      </c>
      <c r="H18" s="86">
        <v>0</v>
      </c>
      <c r="I18" s="86">
        <v>0</v>
      </c>
      <c r="J18" s="86">
        <v>0</v>
      </c>
      <c r="K18" s="86">
        <v>0</v>
      </c>
      <c r="L18" s="92">
        <f t="shared" si="3"/>
        <v>0</v>
      </c>
    </row>
    <row r="19" spans="1:14" ht="16.5" x14ac:dyDescent="0.3">
      <c r="A19" s="93"/>
      <c r="B19" s="91" t="s">
        <v>81</v>
      </c>
      <c r="C19" s="101">
        <v>86</v>
      </c>
      <c r="D19" s="86">
        <v>0</v>
      </c>
      <c r="E19" s="86">
        <v>0</v>
      </c>
      <c r="F19" s="86">
        <v>0</v>
      </c>
      <c r="G19" s="86">
        <v>0</v>
      </c>
      <c r="H19" s="86">
        <v>0</v>
      </c>
      <c r="I19" s="86">
        <v>0</v>
      </c>
      <c r="J19" s="86">
        <v>0</v>
      </c>
      <c r="K19" s="86">
        <v>0</v>
      </c>
      <c r="L19" s="92">
        <f t="shared" si="3"/>
        <v>86</v>
      </c>
    </row>
    <row r="20" spans="1:14" ht="16.5" x14ac:dyDescent="0.3">
      <c r="A20" s="93"/>
      <c r="B20" s="91" t="s">
        <v>82</v>
      </c>
      <c r="C20" s="101">
        <v>25</v>
      </c>
      <c r="D20" s="86">
        <v>0</v>
      </c>
      <c r="E20" s="86">
        <v>0</v>
      </c>
      <c r="F20" s="86">
        <v>0</v>
      </c>
      <c r="G20" s="86">
        <v>0</v>
      </c>
      <c r="H20" s="86">
        <v>0</v>
      </c>
      <c r="I20" s="86">
        <v>0</v>
      </c>
      <c r="J20" s="86">
        <v>0</v>
      </c>
      <c r="K20" s="86">
        <v>0</v>
      </c>
      <c r="L20" s="92">
        <f t="shared" si="3"/>
        <v>25</v>
      </c>
    </row>
    <row r="21" spans="1:14" ht="16.5" x14ac:dyDescent="0.3">
      <c r="A21" s="93"/>
      <c r="B21" s="91" t="s">
        <v>83</v>
      </c>
      <c r="C21" s="86">
        <v>0</v>
      </c>
      <c r="D21" s="86">
        <v>0</v>
      </c>
      <c r="E21" s="86">
        <v>0</v>
      </c>
      <c r="F21" s="86">
        <v>0</v>
      </c>
      <c r="G21" s="86">
        <v>0</v>
      </c>
      <c r="H21" s="86">
        <v>0</v>
      </c>
      <c r="I21" s="86">
        <v>0</v>
      </c>
      <c r="J21" s="86">
        <v>0</v>
      </c>
      <c r="K21" s="86">
        <v>0</v>
      </c>
      <c r="L21" s="92">
        <f t="shared" si="3"/>
        <v>0</v>
      </c>
    </row>
    <row r="22" spans="1:14" ht="16.5" x14ac:dyDescent="0.3">
      <c r="A22" s="93" t="s">
        <v>84</v>
      </c>
      <c r="B22" s="91" t="s">
        <v>85</v>
      </c>
      <c r="C22" s="92">
        <f>C23</f>
        <v>663</v>
      </c>
      <c r="D22" s="94">
        <f t="shared" ref="D22:K22" si="4">D23</f>
        <v>50</v>
      </c>
      <c r="E22" s="86">
        <f t="shared" si="4"/>
        <v>0</v>
      </c>
      <c r="F22" s="86">
        <f t="shared" si="4"/>
        <v>0</v>
      </c>
      <c r="G22" s="86">
        <f t="shared" si="4"/>
        <v>0</v>
      </c>
      <c r="H22" s="86">
        <f t="shared" si="4"/>
        <v>0</v>
      </c>
      <c r="I22" s="92">
        <f t="shared" si="4"/>
        <v>25</v>
      </c>
      <c r="J22" s="86">
        <f t="shared" si="4"/>
        <v>0</v>
      </c>
      <c r="K22" s="86">
        <f t="shared" si="4"/>
        <v>0</v>
      </c>
      <c r="L22" s="92">
        <f t="shared" si="3"/>
        <v>738</v>
      </c>
    </row>
    <row r="23" spans="1:14" ht="16.5" x14ac:dyDescent="0.3">
      <c r="A23" s="93"/>
      <c r="B23" s="91" t="s">
        <v>86</v>
      </c>
      <c r="C23" s="102">
        <v>663</v>
      </c>
      <c r="D23" s="94">
        <v>50</v>
      </c>
      <c r="E23" s="86">
        <v>0</v>
      </c>
      <c r="F23" s="86">
        <v>0</v>
      </c>
      <c r="G23" s="86">
        <v>0</v>
      </c>
      <c r="H23" s="86">
        <v>0</v>
      </c>
      <c r="I23" s="92">
        <v>25</v>
      </c>
      <c r="J23" s="86">
        <v>0</v>
      </c>
      <c r="K23" s="86">
        <v>0</v>
      </c>
      <c r="L23" s="92">
        <f>SUM(C23:K23)</f>
        <v>738</v>
      </c>
      <c r="N23" s="28"/>
    </row>
    <row r="24" spans="1:14" ht="16.5" x14ac:dyDescent="0.3">
      <c r="A24" s="93" t="s">
        <v>87</v>
      </c>
      <c r="B24" s="91" t="s">
        <v>88</v>
      </c>
      <c r="C24" s="92">
        <f>SUM(C25:C28)</f>
        <v>4.7</v>
      </c>
      <c r="D24" s="92">
        <f t="shared" ref="D24:K24" si="5">SUM(D25:D28)</f>
        <v>1.3</v>
      </c>
      <c r="E24" s="92">
        <f>SUM(E25:E28)</f>
        <v>1.5</v>
      </c>
      <c r="F24" s="92">
        <f t="shared" si="5"/>
        <v>0.9</v>
      </c>
      <c r="G24" s="92">
        <f>SUM(G25:G28)</f>
        <v>1.3</v>
      </c>
      <c r="H24" s="92">
        <f t="shared" si="5"/>
        <v>0.3</v>
      </c>
      <c r="I24" s="92">
        <f>SUM(I25:I28)</f>
        <v>1</v>
      </c>
      <c r="J24" s="92">
        <f t="shared" si="5"/>
        <v>0.8</v>
      </c>
      <c r="K24" s="94">
        <f t="shared" si="5"/>
        <v>0.2</v>
      </c>
      <c r="L24" s="92">
        <f>SUM(C24:K24)</f>
        <v>12.000000000000002</v>
      </c>
    </row>
    <row r="25" spans="1:14" ht="16.5" x14ac:dyDescent="0.3">
      <c r="A25" s="95"/>
      <c r="B25" s="91" t="s">
        <v>89</v>
      </c>
      <c r="C25" s="94">
        <v>4.7</v>
      </c>
      <c r="D25" s="92">
        <v>1.3</v>
      </c>
      <c r="E25" s="92">
        <v>1.5</v>
      </c>
      <c r="F25" s="92">
        <v>0.9</v>
      </c>
      <c r="G25" s="92">
        <v>1.3</v>
      </c>
      <c r="H25" s="92">
        <v>0.3</v>
      </c>
      <c r="I25" s="92">
        <v>1</v>
      </c>
      <c r="J25" s="92">
        <v>0.8</v>
      </c>
      <c r="K25" s="94">
        <v>0.2</v>
      </c>
      <c r="L25" s="92">
        <f>SUM(C25:K25)</f>
        <v>12.000000000000002</v>
      </c>
    </row>
    <row r="26" spans="1:14" ht="16.5" x14ac:dyDescent="0.3">
      <c r="A26" s="95"/>
      <c r="B26" s="91" t="s">
        <v>90</v>
      </c>
      <c r="C26" s="86">
        <v>0</v>
      </c>
      <c r="D26" s="86">
        <v>0</v>
      </c>
      <c r="E26" s="86">
        <v>0</v>
      </c>
      <c r="F26" s="86">
        <v>0</v>
      </c>
      <c r="G26" s="86">
        <v>0</v>
      </c>
      <c r="H26" s="86">
        <v>0</v>
      </c>
      <c r="I26" s="86">
        <v>0</v>
      </c>
      <c r="J26" s="86">
        <v>0</v>
      </c>
      <c r="K26" s="86">
        <v>0</v>
      </c>
      <c r="L26" s="130">
        <f t="shared" si="3"/>
        <v>0</v>
      </c>
    </row>
    <row r="27" spans="1:14" ht="16.5" x14ac:dyDescent="0.3">
      <c r="A27" s="91"/>
      <c r="B27" s="91" t="s">
        <v>91</v>
      </c>
      <c r="C27" s="86">
        <v>0</v>
      </c>
      <c r="D27" s="86">
        <v>0</v>
      </c>
      <c r="E27" s="86">
        <v>0</v>
      </c>
      <c r="F27" s="86">
        <v>0</v>
      </c>
      <c r="G27" s="102">
        <v>0</v>
      </c>
      <c r="H27" s="86">
        <v>0</v>
      </c>
      <c r="I27" s="86">
        <v>0</v>
      </c>
      <c r="J27" s="86">
        <v>0</v>
      </c>
      <c r="K27" s="86">
        <v>0</v>
      </c>
      <c r="L27" s="92">
        <f t="shared" si="3"/>
        <v>0</v>
      </c>
    </row>
    <row r="28" spans="1:14" ht="17.25" thickBot="1" x14ac:dyDescent="0.35">
      <c r="A28" s="103"/>
      <c r="B28" s="103" t="s">
        <v>92</v>
      </c>
      <c r="C28" s="86">
        <v>0</v>
      </c>
      <c r="D28" s="86">
        <v>0</v>
      </c>
      <c r="E28" s="86">
        <v>0</v>
      </c>
      <c r="F28" s="86">
        <v>0</v>
      </c>
      <c r="G28" s="86">
        <v>0</v>
      </c>
      <c r="H28" s="86">
        <v>0</v>
      </c>
      <c r="I28" s="86">
        <v>0</v>
      </c>
      <c r="J28" s="86">
        <v>0</v>
      </c>
      <c r="K28" s="86">
        <v>0</v>
      </c>
      <c r="L28" s="86">
        <v>0</v>
      </c>
    </row>
    <row r="29" spans="1:14" ht="15.75" thickTop="1" x14ac:dyDescent="0.25">
      <c r="A29" s="104"/>
      <c r="B29" s="166" t="s">
        <v>5</v>
      </c>
      <c r="C29" s="158">
        <f t="shared" ref="C29:K29" si="6">C14+C7</f>
        <v>1197.4000000000001</v>
      </c>
      <c r="D29" s="158">
        <f t="shared" si="6"/>
        <v>446.2</v>
      </c>
      <c r="E29" s="158">
        <f t="shared" si="6"/>
        <v>1.5</v>
      </c>
      <c r="F29" s="158">
        <f t="shared" si="6"/>
        <v>297</v>
      </c>
      <c r="G29" s="158">
        <f t="shared" si="6"/>
        <v>1.55</v>
      </c>
      <c r="H29" s="158">
        <f t="shared" si="6"/>
        <v>297.5</v>
      </c>
      <c r="I29" s="158">
        <f t="shared" si="6"/>
        <v>352.4</v>
      </c>
      <c r="J29" s="158">
        <f t="shared" si="6"/>
        <v>641.09999999999991</v>
      </c>
      <c r="K29" s="158">
        <f t="shared" si="6"/>
        <v>703.7</v>
      </c>
      <c r="L29" s="158">
        <f>SUM(C29:K29)</f>
        <v>3938.3500000000004</v>
      </c>
    </row>
    <row r="30" spans="1:14" ht="15.75" thickBot="1" x14ac:dyDescent="0.3">
      <c r="A30" s="105"/>
      <c r="B30" s="167"/>
      <c r="C30" s="159"/>
      <c r="D30" s="159"/>
      <c r="E30" s="159"/>
      <c r="F30" s="159"/>
      <c r="G30" s="159"/>
      <c r="H30" s="159"/>
      <c r="I30" s="159"/>
      <c r="J30" s="159"/>
      <c r="K30" s="159"/>
      <c r="L30" s="159"/>
    </row>
    <row r="31" spans="1:14" ht="15.75" thickTop="1" x14ac:dyDescent="0.25">
      <c r="A31" s="79"/>
      <c r="B31" s="79"/>
      <c r="C31" s="80"/>
      <c r="D31" s="80"/>
      <c r="E31" s="80"/>
      <c r="F31" s="80"/>
      <c r="G31" s="80"/>
      <c r="H31" s="80"/>
      <c r="I31" s="80"/>
      <c r="J31" s="80"/>
      <c r="K31" s="80"/>
      <c r="L31" s="80"/>
    </row>
    <row r="32" spans="1:14" ht="16.5" x14ac:dyDescent="0.25">
      <c r="A32" s="75"/>
      <c r="B32" s="75"/>
      <c r="C32" s="160"/>
      <c r="D32" s="160"/>
      <c r="E32" s="160"/>
      <c r="F32" s="160"/>
      <c r="G32" s="160"/>
      <c r="H32" s="160"/>
      <c r="I32" s="160"/>
      <c r="J32" s="160"/>
      <c r="K32" s="160"/>
      <c r="L32" s="76"/>
    </row>
    <row r="33" spans="1:15" ht="16.5" x14ac:dyDescent="0.25">
      <c r="A33" s="75"/>
      <c r="B33" s="75"/>
      <c r="C33" s="160"/>
      <c r="D33" s="160"/>
      <c r="E33" s="160"/>
      <c r="F33" s="160"/>
      <c r="G33" s="160"/>
      <c r="H33" s="160"/>
      <c r="I33" s="160"/>
      <c r="J33" s="160"/>
      <c r="K33" s="160"/>
      <c r="L33" s="76"/>
    </row>
    <row r="34" spans="1:15" ht="18" x14ac:dyDescent="0.25">
      <c r="A34" s="77"/>
      <c r="B34" s="77"/>
      <c r="C34" s="160"/>
      <c r="D34" s="160"/>
      <c r="E34" s="160"/>
      <c r="F34" s="160"/>
      <c r="G34" s="160"/>
      <c r="H34" s="160"/>
      <c r="I34" s="160"/>
      <c r="J34" s="160"/>
      <c r="K34" s="160"/>
      <c r="L34" s="76"/>
    </row>
    <row r="35" spans="1:15" ht="18.75" thickBot="1" x14ac:dyDescent="0.3">
      <c r="A35" s="76"/>
      <c r="B35" s="76"/>
      <c r="C35" s="78"/>
      <c r="D35" s="78"/>
      <c r="E35" s="78"/>
      <c r="F35" s="78"/>
      <c r="G35" s="78"/>
      <c r="H35" s="78"/>
      <c r="I35" s="78"/>
      <c r="J35" s="76"/>
      <c r="K35" s="76"/>
      <c r="L35" s="81" t="s">
        <v>56</v>
      </c>
    </row>
    <row r="36" spans="1:15" ht="15.75" thickTop="1" x14ac:dyDescent="0.25">
      <c r="A36" s="161" t="s">
        <v>57</v>
      </c>
      <c r="B36" s="161" t="s">
        <v>1</v>
      </c>
      <c r="C36" s="163" t="s">
        <v>58</v>
      </c>
      <c r="D36" s="164"/>
      <c r="E36" s="164"/>
      <c r="F36" s="164"/>
      <c r="G36" s="164"/>
      <c r="H36" s="164"/>
      <c r="I36" s="164"/>
      <c r="J36" s="164"/>
      <c r="K36" s="164"/>
      <c r="L36" s="165"/>
    </row>
    <row r="37" spans="1:15" x14ac:dyDescent="0.25">
      <c r="A37" s="162"/>
      <c r="B37" s="162"/>
      <c r="C37" s="156" t="s">
        <v>59</v>
      </c>
      <c r="D37" s="156" t="s">
        <v>60</v>
      </c>
      <c r="E37" s="156" t="s">
        <v>61</v>
      </c>
      <c r="F37" s="156" t="s">
        <v>62</v>
      </c>
      <c r="G37" s="156" t="s">
        <v>63</v>
      </c>
      <c r="H37" s="156" t="s">
        <v>64</v>
      </c>
      <c r="I37" s="156" t="s">
        <v>65</v>
      </c>
      <c r="J37" s="156" t="s">
        <v>66</v>
      </c>
      <c r="K37" s="156" t="s">
        <v>67</v>
      </c>
      <c r="L37" s="156" t="s">
        <v>68</v>
      </c>
    </row>
    <row r="38" spans="1:15" x14ac:dyDescent="0.25">
      <c r="A38" s="157"/>
      <c r="B38" s="157"/>
      <c r="C38" s="157"/>
      <c r="D38" s="157"/>
      <c r="E38" s="157"/>
      <c r="F38" s="157"/>
      <c r="G38" s="157"/>
      <c r="H38" s="157"/>
      <c r="I38" s="157"/>
      <c r="J38" s="157"/>
      <c r="K38" s="157"/>
      <c r="L38" s="157"/>
    </row>
    <row r="39" spans="1:15" x14ac:dyDescent="0.25">
      <c r="A39" s="82"/>
      <c r="B39" s="82"/>
      <c r="C39" s="82"/>
      <c r="D39" s="82"/>
      <c r="E39" s="82"/>
      <c r="F39" s="82"/>
      <c r="G39" s="82"/>
      <c r="H39" s="82"/>
      <c r="I39" s="82"/>
      <c r="J39" s="82"/>
      <c r="K39" s="82"/>
      <c r="L39" s="82"/>
    </row>
    <row r="40" spans="1:15" ht="16.5" x14ac:dyDescent="0.3">
      <c r="A40" s="83" t="s">
        <v>3</v>
      </c>
      <c r="B40" s="84" t="s">
        <v>69</v>
      </c>
      <c r="C40" s="85">
        <f>C42+C43</f>
        <v>564.6</v>
      </c>
      <c r="D40" s="85">
        <f t="shared" ref="D40" si="7">D42+D43</f>
        <v>605.70000000000005</v>
      </c>
      <c r="E40" s="86">
        <v>0</v>
      </c>
      <c r="F40" s="85">
        <f t="shared" ref="F40:K40" si="8">F42+F43</f>
        <v>400.4</v>
      </c>
      <c r="G40" s="85">
        <f t="shared" si="8"/>
        <v>42.4</v>
      </c>
      <c r="H40" s="85">
        <f t="shared" si="8"/>
        <v>479.7</v>
      </c>
      <c r="I40" s="85">
        <f t="shared" si="8"/>
        <v>466</v>
      </c>
      <c r="J40" s="85">
        <f t="shared" si="8"/>
        <v>1078.9000000000001</v>
      </c>
      <c r="K40" s="85">
        <f t="shared" si="8"/>
        <v>1195.3</v>
      </c>
      <c r="L40" s="85">
        <f>SUM(C40:K40)</f>
        <v>4833</v>
      </c>
    </row>
    <row r="41" spans="1:15" x14ac:dyDescent="0.25">
      <c r="A41" s="87"/>
      <c r="B41" s="88"/>
      <c r="C41" s="89"/>
      <c r="D41" s="89"/>
      <c r="E41" s="89"/>
      <c r="F41" s="89"/>
      <c r="G41" s="89"/>
      <c r="H41" s="89"/>
      <c r="I41" s="89"/>
      <c r="J41" s="89"/>
      <c r="K41" s="89"/>
      <c r="L41" s="89"/>
    </row>
    <row r="42" spans="1:15" ht="16.5" x14ac:dyDescent="0.3">
      <c r="A42" s="90" t="s">
        <v>70</v>
      </c>
      <c r="B42" s="91" t="s">
        <v>71</v>
      </c>
      <c r="C42" s="92">
        <v>564.6</v>
      </c>
      <c r="D42" s="92">
        <v>605.70000000000005</v>
      </c>
      <c r="E42" s="86"/>
      <c r="F42" s="92">
        <v>400.4</v>
      </c>
      <c r="G42" s="86">
        <v>0</v>
      </c>
      <c r="H42" s="92">
        <v>479.7</v>
      </c>
      <c r="I42" s="92">
        <v>466</v>
      </c>
      <c r="J42" s="92">
        <v>1078.9000000000001</v>
      </c>
      <c r="K42" s="92">
        <v>1195.3</v>
      </c>
      <c r="L42" s="92">
        <f>SUM(C42:K42)</f>
        <v>4790.6000000000004</v>
      </c>
      <c r="N42" s="28"/>
    </row>
    <row r="43" spans="1:15" ht="16.5" x14ac:dyDescent="0.3">
      <c r="A43" s="93" t="s">
        <v>72</v>
      </c>
      <c r="B43" s="91" t="s">
        <v>73</v>
      </c>
      <c r="C43" s="86">
        <f>SUM(C44:E45)</f>
        <v>0</v>
      </c>
      <c r="D43" s="86">
        <f>SUM(D44:D45)</f>
        <v>0</v>
      </c>
      <c r="E43" s="86">
        <f>SUM(E44:E45)</f>
        <v>0</v>
      </c>
      <c r="F43" s="94">
        <f>SUM(F44:F45)</f>
        <v>0</v>
      </c>
      <c r="G43" s="94">
        <f>SUM(G44:G45)</f>
        <v>42.4</v>
      </c>
      <c r="H43" s="94">
        <f>SUM(H44:J45)</f>
        <v>0</v>
      </c>
      <c r="I43" s="86">
        <f>SUM(I44:K45)</f>
        <v>0</v>
      </c>
      <c r="J43" s="86">
        <f>SUM(J44:J45)</f>
        <v>0</v>
      </c>
      <c r="K43" s="86">
        <f>SUM(K44:K45)</f>
        <v>0</v>
      </c>
      <c r="L43" s="94">
        <f>SUM(L44:M45)</f>
        <v>42.4</v>
      </c>
      <c r="O43" s="28"/>
    </row>
    <row r="44" spans="1:15" ht="16.5" x14ac:dyDescent="0.3">
      <c r="A44" s="95"/>
      <c r="B44" s="91" t="s">
        <v>74</v>
      </c>
      <c r="C44" s="86">
        <v>0</v>
      </c>
      <c r="D44" s="86">
        <v>0</v>
      </c>
      <c r="E44" s="86">
        <v>0</v>
      </c>
      <c r="F44" s="86">
        <v>0</v>
      </c>
      <c r="G44" s="92">
        <v>42.4</v>
      </c>
      <c r="H44" s="86">
        <v>0</v>
      </c>
      <c r="I44" s="86">
        <v>0</v>
      </c>
      <c r="J44" s="86">
        <v>0</v>
      </c>
      <c r="K44" s="86">
        <v>0</v>
      </c>
      <c r="L44" s="92">
        <f>SUM(C44:K44)</f>
        <v>42.4</v>
      </c>
    </row>
    <row r="45" spans="1:15" ht="16.5" x14ac:dyDescent="0.3">
      <c r="A45" s="95"/>
      <c r="B45" s="91" t="s">
        <v>75</v>
      </c>
      <c r="C45" s="86">
        <v>0</v>
      </c>
      <c r="D45" s="86">
        <v>0</v>
      </c>
      <c r="E45" s="86">
        <v>0</v>
      </c>
      <c r="F45" s="86">
        <v>0</v>
      </c>
      <c r="G45" s="86">
        <v>0</v>
      </c>
      <c r="H45" s="86">
        <v>0</v>
      </c>
      <c r="I45" s="86">
        <v>0</v>
      </c>
      <c r="J45" s="86">
        <v>0</v>
      </c>
      <c r="K45" s="86">
        <v>0</v>
      </c>
      <c r="L45" s="86">
        <v>0</v>
      </c>
      <c r="N45" s="27"/>
    </row>
    <row r="46" spans="1:15" ht="16.5" x14ac:dyDescent="0.3">
      <c r="A46" s="96"/>
      <c r="B46" s="91"/>
      <c r="C46" s="92"/>
      <c r="D46" s="92"/>
      <c r="E46" s="92"/>
      <c r="F46" s="92"/>
      <c r="G46" s="92"/>
      <c r="H46" s="92"/>
      <c r="I46" s="92"/>
      <c r="J46" s="92"/>
      <c r="K46" s="92"/>
      <c r="L46" s="92"/>
      <c r="O46" s="28"/>
    </row>
    <row r="47" spans="1:15" x14ac:dyDescent="0.25">
      <c r="A47" s="97" t="s">
        <v>4</v>
      </c>
      <c r="B47" s="98" t="s">
        <v>76</v>
      </c>
      <c r="C47" s="99">
        <f>C49+C55+C57</f>
        <v>544.79999999999995</v>
      </c>
      <c r="D47" s="99">
        <f t="shared" ref="D47:G47" si="9">D49+D55+D57</f>
        <v>61.2</v>
      </c>
      <c r="E47" s="99">
        <f t="shared" si="9"/>
        <v>4.92</v>
      </c>
      <c r="F47" s="99">
        <f t="shared" si="9"/>
        <v>3.35</v>
      </c>
      <c r="G47" s="99">
        <f t="shared" si="9"/>
        <v>12.43</v>
      </c>
      <c r="H47" s="99">
        <f>H49+H55+H57</f>
        <v>0.2</v>
      </c>
      <c r="I47" s="99">
        <f>I49+I55+I57</f>
        <v>13.55</v>
      </c>
      <c r="J47" s="99">
        <f t="shared" ref="J47:K47" si="10">J49+J55+J57</f>
        <v>0.7</v>
      </c>
      <c r="K47" s="99">
        <f t="shared" si="10"/>
        <v>2.5</v>
      </c>
      <c r="L47" s="99">
        <f>SUM(C47:K47)</f>
        <v>643.65</v>
      </c>
    </row>
    <row r="48" spans="1:15" x14ac:dyDescent="0.25">
      <c r="A48" s="100"/>
      <c r="B48" s="88"/>
      <c r="C48" s="89"/>
      <c r="D48" s="89"/>
      <c r="E48" s="89"/>
      <c r="F48" s="89"/>
      <c r="G48" s="89"/>
      <c r="H48" s="89"/>
      <c r="I48" s="89"/>
      <c r="J48" s="89"/>
      <c r="K48" s="89"/>
      <c r="L48" s="89"/>
    </row>
    <row r="49" spans="1:15" ht="16.5" x14ac:dyDescent="0.3">
      <c r="A49" s="93" t="s">
        <v>77</v>
      </c>
      <c r="B49" s="91" t="s">
        <v>78</v>
      </c>
      <c r="C49" s="92">
        <f>C50+C51+C52+C53+C54</f>
        <v>122.1</v>
      </c>
      <c r="D49" s="86">
        <f>SUM(D50:D54)</f>
        <v>0</v>
      </c>
      <c r="E49" s="86">
        <f t="shared" ref="E49:K49" si="11">SUM(E50:E51)</f>
        <v>0</v>
      </c>
      <c r="F49" s="86">
        <f t="shared" si="11"/>
        <v>0</v>
      </c>
      <c r="G49" s="86">
        <f t="shared" si="11"/>
        <v>0</v>
      </c>
      <c r="H49" s="86">
        <f t="shared" si="11"/>
        <v>0</v>
      </c>
      <c r="I49" s="86">
        <f t="shared" si="11"/>
        <v>0</v>
      </c>
      <c r="J49" s="86">
        <f t="shared" si="11"/>
        <v>0</v>
      </c>
      <c r="K49" s="86">
        <f t="shared" si="11"/>
        <v>0</v>
      </c>
      <c r="L49" s="92">
        <f t="shared" ref="L49:L55" si="12">SUM(C49:K49)</f>
        <v>122.1</v>
      </c>
    </row>
    <row r="50" spans="1:15" ht="16.5" x14ac:dyDescent="0.3">
      <c r="A50" s="93"/>
      <c r="B50" s="91" t="s">
        <v>79</v>
      </c>
      <c r="C50" s="101">
        <v>21</v>
      </c>
      <c r="D50" s="86">
        <v>0</v>
      </c>
      <c r="E50" s="86">
        <v>0</v>
      </c>
      <c r="F50" s="86">
        <v>0</v>
      </c>
      <c r="G50" s="86">
        <v>0</v>
      </c>
      <c r="H50" s="86">
        <v>0</v>
      </c>
      <c r="I50" s="86">
        <v>0</v>
      </c>
      <c r="J50" s="86">
        <v>0</v>
      </c>
      <c r="K50" s="86">
        <v>0</v>
      </c>
      <c r="L50" s="92">
        <f t="shared" si="12"/>
        <v>21</v>
      </c>
    </row>
    <row r="51" spans="1:15" ht="16.5" x14ac:dyDescent="0.3">
      <c r="A51" s="93"/>
      <c r="B51" s="91" t="s">
        <v>80</v>
      </c>
      <c r="C51" s="86">
        <v>0</v>
      </c>
      <c r="D51" s="86">
        <v>0</v>
      </c>
      <c r="E51" s="86">
        <v>0</v>
      </c>
      <c r="F51" s="86">
        <v>0</v>
      </c>
      <c r="G51" s="86">
        <v>0</v>
      </c>
      <c r="H51" s="86">
        <v>0</v>
      </c>
      <c r="I51" s="86">
        <v>0</v>
      </c>
      <c r="J51" s="86">
        <v>0</v>
      </c>
      <c r="K51" s="86">
        <v>0</v>
      </c>
      <c r="L51" s="92">
        <f t="shared" si="12"/>
        <v>0</v>
      </c>
    </row>
    <row r="52" spans="1:15" ht="16.5" x14ac:dyDescent="0.3">
      <c r="A52" s="93"/>
      <c r="B52" s="91" t="s">
        <v>81</v>
      </c>
      <c r="C52" s="101">
        <v>101.1</v>
      </c>
      <c r="D52" s="86">
        <v>0</v>
      </c>
      <c r="E52" s="86">
        <v>0</v>
      </c>
      <c r="F52" s="86">
        <v>0</v>
      </c>
      <c r="G52" s="86">
        <v>0</v>
      </c>
      <c r="H52" s="86">
        <v>0</v>
      </c>
      <c r="I52" s="86">
        <v>0</v>
      </c>
      <c r="J52" s="86">
        <v>0</v>
      </c>
      <c r="K52" s="86">
        <v>0</v>
      </c>
      <c r="L52" s="92">
        <f t="shared" si="12"/>
        <v>101.1</v>
      </c>
    </row>
    <row r="53" spans="1:15" ht="16.5" x14ac:dyDescent="0.3">
      <c r="A53" s="93"/>
      <c r="B53" s="91" t="s">
        <v>82</v>
      </c>
      <c r="C53" s="86">
        <v>0</v>
      </c>
      <c r="D53" s="86">
        <v>0</v>
      </c>
      <c r="E53" s="86">
        <v>0</v>
      </c>
      <c r="F53" s="86">
        <v>0</v>
      </c>
      <c r="G53" s="86">
        <v>0</v>
      </c>
      <c r="H53" s="86">
        <v>0</v>
      </c>
      <c r="I53" s="86">
        <v>0</v>
      </c>
      <c r="J53" s="86">
        <v>0</v>
      </c>
      <c r="K53" s="86">
        <v>0</v>
      </c>
      <c r="L53" s="92">
        <f t="shared" si="12"/>
        <v>0</v>
      </c>
    </row>
    <row r="54" spans="1:15" ht="16.5" x14ac:dyDescent="0.3">
      <c r="A54" s="93"/>
      <c r="B54" s="91" t="s">
        <v>83</v>
      </c>
      <c r="C54" s="86">
        <v>0</v>
      </c>
      <c r="D54" s="86">
        <v>0</v>
      </c>
      <c r="E54" s="86">
        <v>0</v>
      </c>
      <c r="F54" s="86">
        <v>0</v>
      </c>
      <c r="G54" s="86">
        <v>0</v>
      </c>
      <c r="H54" s="86">
        <v>0</v>
      </c>
      <c r="I54" s="86">
        <v>0</v>
      </c>
      <c r="J54" s="86">
        <v>0</v>
      </c>
      <c r="K54" s="86">
        <v>0</v>
      </c>
      <c r="L54" s="92">
        <f t="shared" si="12"/>
        <v>0</v>
      </c>
    </row>
    <row r="55" spans="1:15" ht="16.5" x14ac:dyDescent="0.3">
      <c r="A55" s="93" t="s">
        <v>84</v>
      </c>
      <c r="B55" s="91" t="s">
        <v>85</v>
      </c>
      <c r="C55" s="92">
        <f>C56</f>
        <v>417.2</v>
      </c>
      <c r="D55" s="94">
        <f t="shared" ref="D55:K55" si="13">D56</f>
        <v>60</v>
      </c>
      <c r="E55" s="86">
        <f t="shared" si="13"/>
        <v>0</v>
      </c>
      <c r="F55" s="86">
        <f t="shared" si="13"/>
        <v>0</v>
      </c>
      <c r="G55" s="86">
        <f t="shared" si="13"/>
        <v>0</v>
      </c>
      <c r="H55" s="86">
        <f t="shared" si="13"/>
        <v>0</v>
      </c>
      <c r="I55" s="92">
        <f t="shared" si="13"/>
        <v>12</v>
      </c>
      <c r="J55" s="86">
        <f t="shared" si="13"/>
        <v>0</v>
      </c>
      <c r="K55" s="86">
        <f t="shared" si="13"/>
        <v>0</v>
      </c>
      <c r="L55" s="92">
        <f t="shared" si="12"/>
        <v>489.2</v>
      </c>
    </row>
    <row r="56" spans="1:15" ht="16.5" x14ac:dyDescent="0.3">
      <c r="A56" s="93"/>
      <c r="B56" s="91" t="s">
        <v>86</v>
      </c>
      <c r="C56" s="102">
        <v>417.2</v>
      </c>
      <c r="D56" s="94">
        <v>60</v>
      </c>
      <c r="E56" s="86">
        <v>0</v>
      </c>
      <c r="F56" s="86">
        <v>0</v>
      </c>
      <c r="G56" s="86">
        <v>0</v>
      </c>
      <c r="H56" s="86">
        <v>0</v>
      </c>
      <c r="I56" s="92">
        <v>12</v>
      </c>
      <c r="J56" s="86">
        <v>0</v>
      </c>
      <c r="K56" s="86">
        <v>0</v>
      </c>
      <c r="L56" s="92">
        <f>SUM(C56:K56)</f>
        <v>489.2</v>
      </c>
    </row>
    <row r="57" spans="1:15" ht="16.5" x14ac:dyDescent="0.3">
      <c r="A57" s="93" t="s">
        <v>87</v>
      </c>
      <c r="B57" s="91" t="s">
        <v>88</v>
      </c>
      <c r="C57" s="92">
        <f>SUM(C58:C61)</f>
        <v>5.5</v>
      </c>
      <c r="D57" s="92">
        <f t="shared" ref="D57" si="14">SUM(D58:D61)</f>
        <v>1.2</v>
      </c>
      <c r="E57" s="92">
        <f>SUM(E58:E61)</f>
        <v>4.92</v>
      </c>
      <c r="F57" s="92">
        <f t="shared" ref="F57" si="15">SUM(F58:F61)</f>
        <v>3.35</v>
      </c>
      <c r="G57" s="92">
        <f>SUM(G58:G61)</f>
        <v>12.43</v>
      </c>
      <c r="H57" s="92">
        <f t="shared" ref="H57" si="16">SUM(H58:H61)</f>
        <v>0.2</v>
      </c>
      <c r="I57" s="92">
        <f>SUM(I58:I61)</f>
        <v>1.55</v>
      </c>
      <c r="J57" s="92">
        <f t="shared" ref="J57:K57" si="17">SUM(J58:J61)</f>
        <v>0.7</v>
      </c>
      <c r="K57" s="92">
        <f t="shared" si="17"/>
        <v>2.5</v>
      </c>
      <c r="L57" s="92">
        <f>SUM(C57:K57)</f>
        <v>32.349999999999994</v>
      </c>
    </row>
    <row r="58" spans="1:15" ht="16.5" x14ac:dyDescent="0.3">
      <c r="A58" s="95"/>
      <c r="B58" s="91" t="s">
        <v>89</v>
      </c>
      <c r="C58" s="94">
        <f>'[2]Triwulan II'!$F$127</f>
        <v>5.5</v>
      </c>
      <c r="D58" s="92">
        <f>'[2]Triwulan II'!$F$128+'[2]Triwulan II'!$F$142</f>
        <v>1.2</v>
      </c>
      <c r="E58" s="92">
        <f>'[2]Triwulan II'!$F$135+'[2]Triwulan II'!$F$149</f>
        <v>4.92</v>
      </c>
      <c r="F58" s="92">
        <f>'[2]Triwulan II'!$F$129+'[2]Triwulan II'!$F$143</f>
        <v>3.35</v>
      </c>
      <c r="G58" s="92">
        <f>'[2]Triwulan II'!$F$134+'[2]Triwulan II'!$F$148</f>
        <v>1.1000000000000001</v>
      </c>
      <c r="H58" s="92">
        <f>'[2]Triwulan II'!$F$130</f>
        <v>0.2</v>
      </c>
      <c r="I58" s="92">
        <f>'[2]Triwulan II'!$F$131+'[2]Triwulan II'!$F$145+'[2]Triwulan II'!$F$173</f>
        <v>1.55</v>
      </c>
      <c r="J58" s="92">
        <f>'[2]Triwulan II'!$F$132+'[2]Triwulan II'!$F$146</f>
        <v>0.7</v>
      </c>
      <c r="K58" s="94">
        <f>'[2]Triwulan II'!$F$133</f>
        <v>2.5</v>
      </c>
      <c r="L58" s="92">
        <f>SUM(C58:K58)</f>
        <v>21.02</v>
      </c>
    </row>
    <row r="59" spans="1:15" ht="16.5" x14ac:dyDescent="0.3">
      <c r="A59" s="95"/>
      <c r="B59" s="91" t="s">
        <v>90</v>
      </c>
      <c r="C59" s="86">
        <v>0</v>
      </c>
      <c r="D59" s="86">
        <v>0</v>
      </c>
      <c r="E59" s="86">
        <v>0</v>
      </c>
      <c r="F59" s="86">
        <v>0</v>
      </c>
      <c r="G59" s="86">
        <v>0</v>
      </c>
      <c r="H59" s="86">
        <v>0</v>
      </c>
      <c r="I59" s="86">
        <v>0</v>
      </c>
      <c r="J59" s="86">
        <v>0</v>
      </c>
      <c r="K59" s="86">
        <v>0</v>
      </c>
      <c r="L59" s="92">
        <f t="shared" ref="L59:L60" si="18">SUM(C59:K59)</f>
        <v>0</v>
      </c>
      <c r="O59" s="127"/>
    </row>
    <row r="60" spans="1:15" ht="16.5" x14ac:dyDescent="0.3">
      <c r="A60" s="91"/>
      <c r="B60" s="91" t="s">
        <v>91</v>
      </c>
      <c r="C60" s="86">
        <v>0</v>
      </c>
      <c r="D60" s="86">
        <v>0</v>
      </c>
      <c r="E60" s="86">
        <v>0</v>
      </c>
      <c r="F60" s="86">
        <v>0</v>
      </c>
      <c r="G60" s="102">
        <f>'[2]Triwulan II'!$F$162+'[2]Triwulan II'!$F$195</f>
        <v>11.33</v>
      </c>
      <c r="H60" s="86">
        <v>0</v>
      </c>
      <c r="I60" s="86">
        <v>0</v>
      </c>
      <c r="J60" s="86">
        <v>0</v>
      </c>
      <c r="K60" s="86">
        <v>0</v>
      </c>
      <c r="L60" s="92">
        <f t="shared" si="18"/>
        <v>11.33</v>
      </c>
    </row>
    <row r="61" spans="1:15" ht="17.25" thickBot="1" x14ac:dyDescent="0.35">
      <c r="A61" s="103"/>
      <c r="B61" s="103" t="s">
        <v>92</v>
      </c>
      <c r="C61" s="86">
        <v>0</v>
      </c>
      <c r="D61" s="86">
        <v>0</v>
      </c>
      <c r="E61" s="86">
        <v>0</v>
      </c>
      <c r="F61" s="86">
        <v>0</v>
      </c>
      <c r="G61" s="86">
        <v>0</v>
      </c>
      <c r="H61" s="86">
        <v>0</v>
      </c>
      <c r="I61" s="86">
        <v>0</v>
      </c>
      <c r="J61" s="86">
        <v>0</v>
      </c>
      <c r="K61" s="86">
        <v>0</v>
      </c>
      <c r="L61" s="86">
        <v>0</v>
      </c>
    </row>
    <row r="62" spans="1:15" ht="15.75" thickTop="1" x14ac:dyDescent="0.25">
      <c r="A62" s="104"/>
      <c r="B62" s="166" t="s">
        <v>5</v>
      </c>
      <c r="C62" s="158">
        <f>C47+C40</f>
        <v>1109.4000000000001</v>
      </c>
      <c r="D62" s="158">
        <f t="shared" ref="D62:K62" si="19">D47+D40</f>
        <v>666.90000000000009</v>
      </c>
      <c r="E62" s="158">
        <f t="shared" si="19"/>
        <v>4.92</v>
      </c>
      <c r="F62" s="158">
        <f t="shared" si="19"/>
        <v>403.75</v>
      </c>
      <c r="G62" s="158">
        <f t="shared" si="19"/>
        <v>54.83</v>
      </c>
      <c r="H62" s="158">
        <f t="shared" si="19"/>
        <v>479.9</v>
      </c>
      <c r="I62" s="158">
        <f t="shared" si="19"/>
        <v>479.55</v>
      </c>
      <c r="J62" s="158">
        <f t="shared" si="19"/>
        <v>1079.6000000000001</v>
      </c>
      <c r="K62" s="158">
        <f t="shared" si="19"/>
        <v>1197.8</v>
      </c>
      <c r="L62" s="158">
        <f>SUM(C62:K62)</f>
        <v>5476.6500000000005</v>
      </c>
    </row>
    <row r="63" spans="1:15" ht="15.75" thickBot="1" x14ac:dyDescent="0.3">
      <c r="A63" s="105"/>
      <c r="B63" s="167"/>
      <c r="C63" s="159"/>
      <c r="D63" s="159"/>
      <c r="E63" s="159"/>
      <c r="F63" s="159"/>
      <c r="G63" s="159"/>
      <c r="H63" s="159"/>
      <c r="I63" s="159"/>
      <c r="J63" s="159"/>
      <c r="K63" s="159"/>
      <c r="L63" s="159"/>
    </row>
    <row r="64" spans="1:15" ht="15.75" thickTop="1" x14ac:dyDescent="0.25">
      <c r="A64" s="79"/>
      <c r="B64" s="79"/>
      <c r="C64" s="80"/>
      <c r="D64" s="80"/>
      <c r="E64" s="80"/>
      <c r="F64" s="80"/>
      <c r="G64" s="80"/>
      <c r="H64" s="80"/>
      <c r="I64" s="80"/>
      <c r="J64" s="80"/>
      <c r="K64" s="80"/>
      <c r="L64" s="80"/>
    </row>
    <row r="65" spans="1:16" ht="16.5" x14ac:dyDescent="0.25">
      <c r="A65" s="75"/>
      <c r="B65" s="75"/>
      <c r="C65" s="160"/>
      <c r="D65" s="160"/>
      <c r="E65" s="160"/>
      <c r="F65" s="160"/>
      <c r="G65" s="160"/>
      <c r="H65" s="160"/>
      <c r="I65" s="160"/>
      <c r="J65" s="160"/>
      <c r="K65" s="160"/>
      <c r="L65" s="76"/>
    </row>
    <row r="66" spans="1:16" ht="18" x14ac:dyDescent="0.25">
      <c r="A66" s="77"/>
      <c r="B66" s="77"/>
      <c r="C66" s="160"/>
      <c r="D66" s="160"/>
      <c r="E66" s="160"/>
      <c r="F66" s="160"/>
      <c r="G66" s="160"/>
      <c r="H66" s="160"/>
      <c r="I66" s="160"/>
      <c r="J66" s="160"/>
      <c r="K66" s="160"/>
      <c r="L66" s="76"/>
    </row>
    <row r="67" spans="1:16" ht="18.75" thickBot="1" x14ac:dyDescent="0.3">
      <c r="A67" s="76"/>
      <c r="B67" s="76"/>
      <c r="C67" s="78"/>
      <c r="D67" s="78"/>
      <c r="E67" s="78"/>
      <c r="F67" s="78"/>
      <c r="G67" s="78"/>
      <c r="H67" s="78"/>
      <c r="I67" s="78"/>
      <c r="J67" s="76"/>
      <c r="K67" s="76"/>
      <c r="L67" s="81" t="s">
        <v>56</v>
      </c>
    </row>
    <row r="68" spans="1:16" ht="15.75" thickTop="1" x14ac:dyDescent="0.25">
      <c r="A68" s="161" t="s">
        <v>57</v>
      </c>
      <c r="B68" s="161" t="s">
        <v>1</v>
      </c>
      <c r="C68" s="163" t="s">
        <v>58</v>
      </c>
      <c r="D68" s="164"/>
      <c r="E68" s="164"/>
      <c r="F68" s="164"/>
      <c r="G68" s="164"/>
      <c r="H68" s="164"/>
      <c r="I68" s="164"/>
      <c r="J68" s="164"/>
      <c r="K68" s="164"/>
      <c r="L68" s="165"/>
    </row>
    <row r="69" spans="1:16" x14ac:dyDescent="0.25">
      <c r="A69" s="162"/>
      <c r="B69" s="162"/>
      <c r="C69" s="156" t="s">
        <v>59</v>
      </c>
      <c r="D69" s="156" t="s">
        <v>60</v>
      </c>
      <c r="E69" s="156" t="s">
        <v>61</v>
      </c>
      <c r="F69" s="156" t="s">
        <v>62</v>
      </c>
      <c r="G69" s="156" t="s">
        <v>63</v>
      </c>
      <c r="H69" s="156" t="s">
        <v>64</v>
      </c>
      <c r="I69" s="156" t="s">
        <v>65</v>
      </c>
      <c r="J69" s="156" t="s">
        <v>66</v>
      </c>
      <c r="K69" s="156" t="s">
        <v>67</v>
      </c>
      <c r="L69" s="156" t="s">
        <v>68</v>
      </c>
    </row>
    <row r="70" spans="1:16" x14ac:dyDescent="0.25">
      <c r="A70" s="157"/>
      <c r="B70" s="157"/>
      <c r="C70" s="157"/>
      <c r="D70" s="157"/>
      <c r="E70" s="157"/>
      <c r="F70" s="157"/>
      <c r="G70" s="157"/>
      <c r="H70" s="157"/>
      <c r="I70" s="157"/>
      <c r="J70" s="157"/>
      <c r="K70" s="157"/>
      <c r="L70" s="157"/>
    </row>
    <row r="71" spans="1:16" x14ac:dyDescent="0.25">
      <c r="A71" s="82"/>
      <c r="B71" s="82"/>
      <c r="C71" s="82"/>
      <c r="D71" s="82"/>
      <c r="E71" s="82"/>
      <c r="F71" s="82"/>
      <c r="G71" s="82"/>
      <c r="H71" s="82"/>
      <c r="I71" s="82"/>
      <c r="J71" s="82"/>
      <c r="K71" s="82"/>
      <c r="L71" s="82"/>
    </row>
    <row r="72" spans="1:16" ht="16.5" x14ac:dyDescent="0.3">
      <c r="A72" s="83" t="s">
        <v>3</v>
      </c>
      <c r="B72" s="84" t="s">
        <v>69</v>
      </c>
      <c r="C72" s="85">
        <f>C74+C75</f>
        <v>598.29999999999995</v>
      </c>
      <c r="D72" s="85">
        <f t="shared" ref="D72" si="20">D74+D75</f>
        <v>490.3</v>
      </c>
      <c r="E72" s="86">
        <v>0</v>
      </c>
      <c r="F72" s="85">
        <f t="shared" ref="F72:K72" si="21">F74+F75</f>
        <v>437.6</v>
      </c>
      <c r="G72" s="85">
        <f t="shared" si="21"/>
        <v>8.1</v>
      </c>
      <c r="H72" s="85">
        <f t="shared" si="21"/>
        <v>400.3</v>
      </c>
      <c r="I72" s="85">
        <f t="shared" si="21"/>
        <v>587.6</v>
      </c>
      <c r="J72" s="85">
        <f t="shared" si="21"/>
        <v>1198.7</v>
      </c>
      <c r="K72" s="85">
        <f t="shared" si="21"/>
        <v>1250</v>
      </c>
      <c r="L72" s="85">
        <f>SUM(C72:K72)</f>
        <v>4970.8999999999996</v>
      </c>
    </row>
    <row r="73" spans="1:16" x14ac:dyDescent="0.25">
      <c r="A73" s="87"/>
      <c r="B73" s="88"/>
      <c r="C73" s="89"/>
      <c r="D73" s="89"/>
      <c r="E73" s="89"/>
      <c r="F73" s="89"/>
      <c r="G73" s="89"/>
      <c r="H73" s="89"/>
      <c r="I73" s="89"/>
      <c r="J73" s="89"/>
      <c r="K73" s="89"/>
      <c r="L73" s="89"/>
    </row>
    <row r="74" spans="1:16" ht="16.5" x14ac:dyDescent="0.3">
      <c r="A74" s="90" t="s">
        <v>70</v>
      </c>
      <c r="B74" s="91" t="s">
        <v>71</v>
      </c>
      <c r="C74" s="92">
        <v>598.29999999999995</v>
      </c>
      <c r="D74" s="92">
        <v>490.3</v>
      </c>
      <c r="E74" s="86"/>
      <c r="F74" s="92">
        <v>437.6</v>
      </c>
      <c r="G74" s="86">
        <v>0</v>
      </c>
      <c r="H74" s="92">
        <v>400.3</v>
      </c>
      <c r="I74" s="131">
        <v>587.6</v>
      </c>
      <c r="J74" s="92">
        <v>1198.7</v>
      </c>
      <c r="K74" s="92">
        <v>1250</v>
      </c>
      <c r="L74" s="92">
        <f>SUM(C74:K74)</f>
        <v>4962.8</v>
      </c>
      <c r="N74" s="28"/>
      <c r="O74" s="126"/>
      <c r="P74" s="28"/>
    </row>
    <row r="75" spans="1:16" ht="16.5" x14ac:dyDescent="0.3">
      <c r="A75" s="93" t="s">
        <v>72</v>
      </c>
      <c r="B75" s="91" t="s">
        <v>73</v>
      </c>
      <c r="C75" s="94">
        <f>SUM(C76:E77)</f>
        <v>0</v>
      </c>
      <c r="D75" s="86">
        <f>SUM(D76:D77)</f>
        <v>0</v>
      </c>
      <c r="E75" s="86">
        <f>SUM(E76:E77)</f>
        <v>0</v>
      </c>
      <c r="F75" s="94">
        <f>SUM(F76:F77)</f>
        <v>0</v>
      </c>
      <c r="G75" s="94">
        <f>SUM(G76:G77)</f>
        <v>8.1</v>
      </c>
      <c r="H75" s="94">
        <f>SUM(H76:J77)</f>
        <v>0</v>
      </c>
      <c r="I75" s="86">
        <f>SUM(I76:K77)</f>
        <v>0</v>
      </c>
      <c r="J75" s="86">
        <f>SUM(J76:J77)</f>
        <v>0</v>
      </c>
      <c r="K75" s="86">
        <f>SUM(K76:K77)</f>
        <v>0</v>
      </c>
      <c r="L75" s="94">
        <f>SUM(L76:M77)</f>
        <v>8.1</v>
      </c>
      <c r="P75" s="71"/>
    </row>
    <row r="76" spans="1:16" ht="16.5" x14ac:dyDescent="0.3">
      <c r="A76" s="95"/>
      <c r="B76" s="91" t="s">
        <v>74</v>
      </c>
      <c r="C76" s="86">
        <v>0</v>
      </c>
      <c r="D76" s="86">
        <v>0</v>
      </c>
      <c r="E76" s="86">
        <v>0</v>
      </c>
      <c r="F76" s="86">
        <v>0</v>
      </c>
      <c r="G76" s="92">
        <v>8.1</v>
      </c>
      <c r="H76" s="86">
        <v>0</v>
      </c>
      <c r="I76" s="86">
        <v>0</v>
      </c>
      <c r="J76" s="86">
        <v>0</v>
      </c>
      <c r="K76" s="86">
        <v>0</v>
      </c>
      <c r="L76" s="92">
        <f>SUM(C76:K76)</f>
        <v>8.1</v>
      </c>
      <c r="O76" s="28"/>
    </row>
    <row r="77" spans="1:16" ht="16.5" x14ac:dyDescent="0.3">
      <c r="A77" s="95"/>
      <c r="B77" s="91" t="s">
        <v>117</v>
      </c>
      <c r="C77" s="94">
        <v>0</v>
      </c>
      <c r="D77" s="86">
        <v>0</v>
      </c>
      <c r="E77" s="86">
        <v>0</v>
      </c>
      <c r="F77" s="86">
        <v>0</v>
      </c>
      <c r="G77" s="86">
        <v>0</v>
      </c>
      <c r="H77" s="86">
        <v>0</v>
      </c>
      <c r="I77" s="86">
        <v>0</v>
      </c>
      <c r="J77" s="86">
        <v>0</v>
      </c>
      <c r="K77" s="86">
        <v>0</v>
      </c>
      <c r="L77" s="86">
        <v>0</v>
      </c>
      <c r="N77" s="28"/>
    </row>
    <row r="78" spans="1:16" ht="16.5" x14ac:dyDescent="0.3">
      <c r="A78" s="96"/>
      <c r="B78" s="91"/>
      <c r="C78" s="92"/>
      <c r="D78" s="92"/>
      <c r="E78" s="92"/>
      <c r="F78" s="92"/>
      <c r="G78" s="92"/>
      <c r="H78" s="92"/>
      <c r="I78" s="92"/>
      <c r="J78" s="92"/>
      <c r="K78" s="92"/>
      <c r="L78" s="92"/>
      <c r="O78" s="28"/>
    </row>
    <row r="79" spans="1:16" x14ac:dyDescent="0.25">
      <c r="A79" s="97" t="s">
        <v>4</v>
      </c>
      <c r="B79" s="98" t="s">
        <v>76</v>
      </c>
      <c r="C79" s="99">
        <f>C81+C87+C89</f>
        <v>545.31999999999994</v>
      </c>
      <c r="D79" s="99">
        <f t="shared" ref="D79:G79" si="22">D81+D87+D89</f>
        <v>77.849999999999994</v>
      </c>
      <c r="E79" s="99">
        <f t="shared" si="22"/>
        <v>1.58</v>
      </c>
      <c r="F79" s="99">
        <f t="shared" si="22"/>
        <v>4.05</v>
      </c>
      <c r="G79" s="99">
        <f t="shared" si="22"/>
        <v>13.38</v>
      </c>
      <c r="H79" s="99">
        <f>H81+H87+H89</f>
        <v>0.2</v>
      </c>
      <c r="I79" s="99">
        <f>I81+I87+I89</f>
        <v>32.299999999999997</v>
      </c>
      <c r="J79" s="99">
        <f t="shared" ref="J79:K79" si="23">J81+J87+J89</f>
        <v>0.46</v>
      </c>
      <c r="K79" s="99">
        <f t="shared" si="23"/>
        <v>1.02</v>
      </c>
      <c r="L79" s="99">
        <f>SUM(C79:K79)</f>
        <v>676.16</v>
      </c>
    </row>
    <row r="80" spans="1:16" x14ac:dyDescent="0.25">
      <c r="A80" s="100"/>
      <c r="B80" s="88"/>
      <c r="C80" s="89"/>
      <c r="D80" s="89"/>
      <c r="E80" s="89"/>
      <c r="F80" s="89"/>
      <c r="G80" s="89"/>
      <c r="H80" s="89"/>
      <c r="I80" s="89"/>
      <c r="J80" s="89"/>
      <c r="K80" s="89"/>
      <c r="L80" s="89"/>
    </row>
    <row r="81" spans="1:15" ht="16.5" x14ac:dyDescent="0.3">
      <c r="A81" s="93" t="s">
        <v>77</v>
      </c>
      <c r="B81" s="91" t="s">
        <v>78</v>
      </c>
      <c r="C81" s="92">
        <f>C82+C83+C84+C85+C86</f>
        <v>211.6</v>
      </c>
      <c r="D81" s="86">
        <f>SUM(D82:D86)</f>
        <v>0</v>
      </c>
      <c r="E81" s="86">
        <f t="shared" ref="E81:K81" si="24">SUM(E82:E83)</f>
        <v>0</v>
      </c>
      <c r="F81" s="86">
        <f t="shared" si="24"/>
        <v>0</v>
      </c>
      <c r="G81" s="86">
        <f t="shared" si="24"/>
        <v>0</v>
      </c>
      <c r="H81" s="86">
        <f t="shared" si="24"/>
        <v>0</v>
      </c>
      <c r="I81" s="86">
        <f t="shared" si="24"/>
        <v>0</v>
      </c>
      <c r="J81" s="86">
        <f t="shared" si="24"/>
        <v>0</v>
      </c>
      <c r="K81" s="86">
        <f t="shared" si="24"/>
        <v>0</v>
      </c>
      <c r="L81" s="92">
        <f t="shared" ref="L81:L87" si="25">SUM(C81:K81)</f>
        <v>211.6</v>
      </c>
    </row>
    <row r="82" spans="1:15" ht="16.5" x14ac:dyDescent="0.3">
      <c r="A82" s="93"/>
      <c r="B82" s="91" t="s">
        <v>79</v>
      </c>
      <c r="C82" s="101">
        <v>130.69999999999999</v>
      </c>
      <c r="D82" s="86">
        <v>0</v>
      </c>
      <c r="E82" s="86">
        <v>0</v>
      </c>
      <c r="F82" s="86">
        <v>0</v>
      </c>
      <c r="G82" s="86">
        <v>0</v>
      </c>
      <c r="H82" s="86">
        <v>0</v>
      </c>
      <c r="I82" s="86">
        <v>0</v>
      </c>
      <c r="J82" s="86">
        <v>0</v>
      </c>
      <c r="K82" s="86">
        <v>0</v>
      </c>
      <c r="L82" s="92">
        <f t="shared" si="25"/>
        <v>130.69999999999999</v>
      </c>
    </row>
    <row r="83" spans="1:15" ht="16.5" x14ac:dyDescent="0.3">
      <c r="A83" s="93"/>
      <c r="B83" s="91" t="s">
        <v>80</v>
      </c>
      <c r="C83" s="86">
        <v>0</v>
      </c>
      <c r="D83" s="86">
        <v>0</v>
      </c>
      <c r="E83" s="86">
        <v>0</v>
      </c>
      <c r="F83" s="86">
        <v>0</v>
      </c>
      <c r="G83" s="86">
        <v>0</v>
      </c>
      <c r="H83" s="86">
        <v>0</v>
      </c>
      <c r="I83" s="86">
        <v>0</v>
      </c>
      <c r="J83" s="86">
        <v>0</v>
      </c>
      <c r="K83" s="86">
        <v>0</v>
      </c>
      <c r="L83" s="86">
        <v>0</v>
      </c>
    </row>
    <row r="84" spans="1:15" ht="16.5" x14ac:dyDescent="0.3">
      <c r="A84" s="93"/>
      <c r="B84" s="91" t="s">
        <v>81</v>
      </c>
      <c r="C84" s="101">
        <v>80.900000000000006</v>
      </c>
      <c r="D84" s="86">
        <v>0</v>
      </c>
      <c r="E84" s="86">
        <v>0</v>
      </c>
      <c r="F84" s="86">
        <v>0</v>
      </c>
      <c r="G84" s="86">
        <v>0</v>
      </c>
      <c r="H84" s="86">
        <v>0</v>
      </c>
      <c r="I84" s="86">
        <v>0</v>
      </c>
      <c r="J84" s="86">
        <v>0</v>
      </c>
      <c r="K84" s="86">
        <v>0</v>
      </c>
      <c r="L84" s="92">
        <f t="shared" si="25"/>
        <v>80.900000000000006</v>
      </c>
    </row>
    <row r="85" spans="1:15" ht="16.5" x14ac:dyDescent="0.3">
      <c r="A85" s="93"/>
      <c r="B85" s="91" t="s">
        <v>82</v>
      </c>
      <c r="C85" s="86">
        <v>0</v>
      </c>
      <c r="D85" s="86">
        <v>0</v>
      </c>
      <c r="E85" s="86">
        <v>0</v>
      </c>
      <c r="F85" s="86">
        <v>0</v>
      </c>
      <c r="G85" s="86">
        <v>0</v>
      </c>
      <c r="H85" s="86">
        <v>0</v>
      </c>
      <c r="I85" s="86">
        <v>0</v>
      </c>
      <c r="J85" s="86">
        <v>0</v>
      </c>
      <c r="K85" s="86">
        <v>0</v>
      </c>
      <c r="L85" s="86">
        <v>0</v>
      </c>
    </row>
    <row r="86" spans="1:15" ht="16.5" x14ac:dyDescent="0.3">
      <c r="A86" s="93"/>
      <c r="B86" s="91" t="s">
        <v>83</v>
      </c>
      <c r="C86" s="86">
        <v>0</v>
      </c>
      <c r="D86" s="86">
        <v>0</v>
      </c>
      <c r="E86" s="86">
        <v>0</v>
      </c>
      <c r="F86" s="86">
        <v>0</v>
      </c>
      <c r="G86" s="86">
        <v>0</v>
      </c>
      <c r="H86" s="86">
        <v>0</v>
      </c>
      <c r="I86" s="86">
        <v>0</v>
      </c>
      <c r="J86" s="86">
        <v>0</v>
      </c>
      <c r="K86" s="86">
        <v>0</v>
      </c>
      <c r="L86" s="86">
        <v>0</v>
      </c>
    </row>
    <row r="87" spans="1:15" ht="16.5" x14ac:dyDescent="0.3">
      <c r="A87" s="93" t="s">
        <v>84</v>
      </c>
      <c r="B87" s="91" t="s">
        <v>85</v>
      </c>
      <c r="C87" s="92">
        <f>C88</f>
        <v>332.8</v>
      </c>
      <c r="D87" s="94">
        <f t="shared" ref="D87:K87" si="26">D88</f>
        <v>76.5</v>
      </c>
      <c r="E87" s="86">
        <f t="shared" si="26"/>
        <v>0</v>
      </c>
      <c r="F87" s="86">
        <f t="shared" si="26"/>
        <v>0</v>
      </c>
      <c r="G87" s="86">
        <f t="shared" si="26"/>
        <v>0</v>
      </c>
      <c r="H87" s="86">
        <f t="shared" si="26"/>
        <v>0</v>
      </c>
      <c r="I87" s="92">
        <f t="shared" si="26"/>
        <v>30.7</v>
      </c>
      <c r="J87" s="86">
        <f t="shared" si="26"/>
        <v>0</v>
      </c>
      <c r="K87" s="86">
        <f t="shared" si="26"/>
        <v>0</v>
      </c>
      <c r="L87" s="92">
        <f t="shared" si="25"/>
        <v>440</v>
      </c>
    </row>
    <row r="88" spans="1:15" ht="16.5" x14ac:dyDescent="0.3">
      <c r="A88" s="93"/>
      <c r="B88" s="91" t="s">
        <v>86</v>
      </c>
      <c r="C88" s="102">
        <v>332.8</v>
      </c>
      <c r="D88" s="94">
        <v>76.5</v>
      </c>
      <c r="E88" s="86">
        <v>0</v>
      </c>
      <c r="F88" s="86">
        <v>0</v>
      </c>
      <c r="G88" s="86">
        <v>0</v>
      </c>
      <c r="H88" s="86">
        <v>0</v>
      </c>
      <c r="I88" s="92">
        <v>30.7</v>
      </c>
      <c r="J88" s="86">
        <v>0</v>
      </c>
      <c r="K88" s="86">
        <v>0</v>
      </c>
      <c r="L88" s="92">
        <f>SUM(C88:K88)</f>
        <v>440</v>
      </c>
    </row>
    <row r="89" spans="1:15" ht="16.5" x14ac:dyDescent="0.3">
      <c r="A89" s="93" t="s">
        <v>87</v>
      </c>
      <c r="B89" s="91" t="s">
        <v>88</v>
      </c>
      <c r="C89" s="92">
        <f>SUM(C90:C93)</f>
        <v>0.92</v>
      </c>
      <c r="D89" s="92">
        <f t="shared" ref="D89" si="27">SUM(D90:D93)</f>
        <v>1.35</v>
      </c>
      <c r="E89" s="92">
        <f>SUM(E90:E93)</f>
        <v>1.58</v>
      </c>
      <c r="F89" s="92">
        <f t="shared" ref="F89" si="28">SUM(F90:F93)</f>
        <v>4.05</v>
      </c>
      <c r="G89" s="92">
        <f>SUM(G90:G93)</f>
        <v>13.38</v>
      </c>
      <c r="H89" s="92">
        <f t="shared" ref="H89" si="29">SUM(H90:H93)</f>
        <v>0.2</v>
      </c>
      <c r="I89" s="92">
        <f>SUM(I90:I93)</f>
        <v>1.6</v>
      </c>
      <c r="J89" s="92">
        <f t="shared" ref="J89:K89" si="30">SUM(J90:J93)</f>
        <v>0.46</v>
      </c>
      <c r="K89" s="92">
        <f t="shared" si="30"/>
        <v>1.02</v>
      </c>
      <c r="L89" s="92">
        <f>SUM(C89:K89)</f>
        <v>24.560000000000002</v>
      </c>
    </row>
    <row r="90" spans="1:15" ht="16.5" x14ac:dyDescent="0.3">
      <c r="A90" s="95"/>
      <c r="B90" s="91" t="s">
        <v>89</v>
      </c>
      <c r="C90" s="94">
        <v>0.92</v>
      </c>
      <c r="D90" s="92">
        <v>1.35</v>
      </c>
      <c r="E90" s="92">
        <v>1.58</v>
      </c>
      <c r="F90" s="92">
        <v>4.05</v>
      </c>
      <c r="G90" s="92">
        <v>1.57</v>
      </c>
      <c r="H90" s="92">
        <v>0.2</v>
      </c>
      <c r="I90" s="92">
        <v>1.6</v>
      </c>
      <c r="J90" s="92">
        <v>0.46</v>
      </c>
      <c r="K90" s="94">
        <v>1.02</v>
      </c>
      <c r="L90" s="92">
        <f>SUM(C90:K90)</f>
        <v>12.75</v>
      </c>
      <c r="O90" s="127"/>
    </row>
    <row r="91" spans="1:15" ht="16.5" x14ac:dyDescent="0.3">
      <c r="A91" s="95"/>
      <c r="B91" s="91" t="s">
        <v>90</v>
      </c>
      <c r="C91" s="86">
        <v>0</v>
      </c>
      <c r="D91" s="86">
        <v>0</v>
      </c>
      <c r="E91" s="86">
        <v>0</v>
      </c>
      <c r="F91" s="86">
        <v>0</v>
      </c>
      <c r="G91" s="86">
        <v>0</v>
      </c>
      <c r="H91" s="86">
        <v>0</v>
      </c>
      <c r="I91" s="86">
        <v>0</v>
      </c>
      <c r="J91" s="86">
        <v>0</v>
      </c>
      <c r="K91" s="86">
        <v>0</v>
      </c>
      <c r="L91" s="86">
        <v>0</v>
      </c>
    </row>
    <row r="92" spans="1:15" ht="16.5" x14ac:dyDescent="0.3">
      <c r="A92" s="91"/>
      <c r="B92" s="91" t="s">
        <v>91</v>
      </c>
      <c r="C92" s="86">
        <v>0</v>
      </c>
      <c r="D92" s="86">
        <v>0</v>
      </c>
      <c r="E92" s="86">
        <v>0</v>
      </c>
      <c r="F92" s="86">
        <v>0</v>
      </c>
      <c r="G92" s="102">
        <v>11.81</v>
      </c>
      <c r="H92" s="86">
        <v>0</v>
      </c>
      <c r="I92" s="94">
        <v>0</v>
      </c>
      <c r="J92" s="86">
        <v>0</v>
      </c>
      <c r="K92" s="86">
        <v>0</v>
      </c>
      <c r="L92" s="92">
        <f t="shared" ref="L92" si="31">SUM(C92:K92)</f>
        <v>11.81</v>
      </c>
    </row>
    <row r="93" spans="1:15" ht="17.25" thickBot="1" x14ac:dyDescent="0.35">
      <c r="A93" s="103"/>
      <c r="B93" s="103" t="s">
        <v>92</v>
      </c>
      <c r="C93" s="86">
        <v>0</v>
      </c>
      <c r="D93" s="86">
        <v>0</v>
      </c>
      <c r="E93" s="86">
        <v>0</v>
      </c>
      <c r="F93" s="86">
        <v>0</v>
      </c>
      <c r="G93" s="86">
        <v>0</v>
      </c>
      <c r="H93" s="86">
        <v>0</v>
      </c>
      <c r="I93" s="86">
        <v>0</v>
      </c>
      <c r="J93" s="86">
        <v>0</v>
      </c>
      <c r="K93" s="86">
        <v>0</v>
      </c>
      <c r="L93" s="86">
        <v>0</v>
      </c>
    </row>
    <row r="94" spans="1:15" ht="15.75" thickTop="1" x14ac:dyDescent="0.25">
      <c r="A94" s="104"/>
      <c r="B94" s="166" t="s">
        <v>5</v>
      </c>
      <c r="C94" s="158">
        <f t="shared" ref="C94:K94" si="32">C79+C72</f>
        <v>1143.6199999999999</v>
      </c>
      <c r="D94" s="158">
        <f t="shared" si="32"/>
        <v>568.15</v>
      </c>
      <c r="E94" s="158">
        <f t="shared" si="32"/>
        <v>1.58</v>
      </c>
      <c r="F94" s="158">
        <f t="shared" si="32"/>
        <v>441.65000000000003</v>
      </c>
      <c r="G94" s="158">
        <f t="shared" si="32"/>
        <v>21.48</v>
      </c>
      <c r="H94" s="158">
        <f t="shared" si="32"/>
        <v>400.5</v>
      </c>
      <c r="I94" s="158">
        <f t="shared" si="32"/>
        <v>619.9</v>
      </c>
      <c r="J94" s="158">
        <f t="shared" si="32"/>
        <v>1199.1600000000001</v>
      </c>
      <c r="K94" s="158">
        <f t="shared" si="32"/>
        <v>1251.02</v>
      </c>
      <c r="L94" s="158">
        <f>SUM(C94:K94)</f>
        <v>5647.0599999999995</v>
      </c>
    </row>
    <row r="95" spans="1:15" ht="15.75" thickBot="1" x14ac:dyDescent="0.3">
      <c r="A95" s="105"/>
      <c r="B95" s="167"/>
      <c r="C95" s="159"/>
      <c r="D95" s="159"/>
      <c r="E95" s="159"/>
      <c r="F95" s="159"/>
      <c r="G95" s="159"/>
      <c r="H95" s="159"/>
      <c r="I95" s="159"/>
      <c r="J95" s="159"/>
      <c r="K95" s="159"/>
      <c r="L95" s="159"/>
    </row>
    <row r="96" spans="1:15" ht="15.75" thickTop="1" x14ac:dyDescent="0.25"/>
    <row r="97" spans="1:12" ht="16.5" x14ac:dyDescent="0.25">
      <c r="A97" s="75"/>
      <c r="B97" s="75"/>
      <c r="C97" s="160"/>
      <c r="D97" s="160"/>
      <c r="E97" s="160"/>
      <c r="F97" s="160"/>
      <c r="G97" s="160"/>
      <c r="H97" s="160"/>
      <c r="I97" s="160"/>
      <c r="J97" s="160"/>
      <c r="K97" s="160"/>
      <c r="L97" s="76"/>
    </row>
    <row r="98" spans="1:12" ht="18" x14ac:dyDescent="0.25">
      <c r="A98" s="77"/>
      <c r="B98" s="77"/>
      <c r="C98" s="160"/>
      <c r="D98" s="160"/>
      <c r="E98" s="160"/>
      <c r="F98" s="160"/>
      <c r="G98" s="160"/>
      <c r="H98" s="160"/>
      <c r="I98" s="160"/>
      <c r="J98" s="160"/>
      <c r="K98" s="160"/>
      <c r="L98" s="76"/>
    </row>
    <row r="99" spans="1:12" ht="18.75" thickBot="1" x14ac:dyDescent="0.3">
      <c r="A99" s="76"/>
      <c r="B99" s="76"/>
      <c r="C99" s="78"/>
      <c r="D99" s="78"/>
      <c r="E99" s="78"/>
      <c r="F99" s="78"/>
      <c r="G99" s="78"/>
      <c r="H99" s="78"/>
      <c r="I99" s="78"/>
      <c r="J99" s="76"/>
      <c r="K99" s="76"/>
      <c r="L99" s="81" t="s">
        <v>56</v>
      </c>
    </row>
    <row r="100" spans="1:12" ht="15.75" thickTop="1" x14ac:dyDescent="0.25">
      <c r="A100" s="161" t="s">
        <v>57</v>
      </c>
      <c r="B100" s="161" t="s">
        <v>1</v>
      </c>
      <c r="C100" s="163" t="s">
        <v>58</v>
      </c>
      <c r="D100" s="164"/>
      <c r="E100" s="164"/>
      <c r="F100" s="164"/>
      <c r="G100" s="164"/>
      <c r="H100" s="164"/>
      <c r="I100" s="164"/>
      <c r="J100" s="164"/>
      <c r="K100" s="164"/>
      <c r="L100" s="165"/>
    </row>
    <row r="101" spans="1:12" x14ac:dyDescent="0.25">
      <c r="A101" s="162"/>
      <c r="B101" s="162"/>
      <c r="C101" s="156" t="s">
        <v>59</v>
      </c>
      <c r="D101" s="156" t="s">
        <v>60</v>
      </c>
      <c r="E101" s="156" t="s">
        <v>61</v>
      </c>
      <c r="F101" s="156" t="s">
        <v>62</v>
      </c>
      <c r="G101" s="156" t="s">
        <v>63</v>
      </c>
      <c r="H101" s="156" t="s">
        <v>64</v>
      </c>
      <c r="I101" s="156" t="s">
        <v>65</v>
      </c>
      <c r="J101" s="156" t="s">
        <v>66</v>
      </c>
      <c r="K101" s="156" t="s">
        <v>67</v>
      </c>
      <c r="L101" s="156" t="s">
        <v>68</v>
      </c>
    </row>
    <row r="102" spans="1:12" x14ac:dyDescent="0.25">
      <c r="A102" s="157"/>
      <c r="B102" s="157"/>
      <c r="C102" s="157"/>
      <c r="D102" s="157"/>
      <c r="E102" s="157"/>
      <c r="F102" s="157"/>
      <c r="G102" s="157"/>
      <c r="H102" s="157"/>
      <c r="I102" s="157"/>
      <c r="J102" s="157"/>
      <c r="K102" s="157"/>
      <c r="L102" s="157"/>
    </row>
    <row r="103" spans="1:12" x14ac:dyDescent="0.25">
      <c r="A103" s="82"/>
      <c r="B103" s="82"/>
      <c r="C103" s="82"/>
      <c r="D103" s="82"/>
      <c r="E103" s="82"/>
      <c r="F103" s="82"/>
      <c r="G103" s="82"/>
      <c r="H103" s="82"/>
      <c r="I103" s="82"/>
      <c r="J103" s="82"/>
      <c r="K103" s="82"/>
      <c r="L103" s="82"/>
    </row>
    <row r="104" spans="1:12" ht="16.5" x14ac:dyDescent="0.3">
      <c r="A104" s="83" t="s">
        <v>3</v>
      </c>
      <c r="B104" s="84" t="s">
        <v>69</v>
      </c>
      <c r="C104" s="85">
        <f>C106+C107</f>
        <v>966.1</v>
      </c>
      <c r="D104" s="85">
        <f t="shared" ref="D104" si="33">D106+D107</f>
        <v>1000.6</v>
      </c>
      <c r="E104" s="86">
        <v>0</v>
      </c>
      <c r="F104" s="85">
        <f t="shared" ref="F104:K104" si="34">F106+F107</f>
        <v>696.5</v>
      </c>
      <c r="G104" s="85">
        <f t="shared" si="34"/>
        <v>42.65</v>
      </c>
      <c r="H104" s="85">
        <f t="shared" si="34"/>
        <v>776.9</v>
      </c>
      <c r="I104" s="85">
        <f t="shared" si="34"/>
        <v>792.4</v>
      </c>
      <c r="J104" s="85">
        <f t="shared" si="34"/>
        <v>1719.2</v>
      </c>
      <c r="K104" s="85">
        <f t="shared" si="34"/>
        <v>1898.8</v>
      </c>
      <c r="L104" s="85">
        <f>SUM(C104:K104)</f>
        <v>7893.15</v>
      </c>
    </row>
    <row r="105" spans="1:12" x14ac:dyDescent="0.25">
      <c r="A105" s="87"/>
      <c r="B105" s="88"/>
      <c r="C105" s="89"/>
      <c r="D105" s="89"/>
      <c r="E105" s="89"/>
      <c r="F105" s="89"/>
      <c r="G105" s="89"/>
      <c r="H105" s="89"/>
      <c r="I105" s="89"/>
      <c r="J105" s="89"/>
      <c r="K105" s="89"/>
      <c r="L105" s="89"/>
    </row>
    <row r="106" spans="1:12" ht="16.5" x14ac:dyDescent="0.3">
      <c r="A106" s="90" t="s">
        <v>70</v>
      </c>
      <c r="B106" s="91" t="s">
        <v>71</v>
      </c>
      <c r="C106" s="92">
        <f>C9+C42</f>
        <v>966.1</v>
      </c>
      <c r="D106" s="92">
        <f>D9+D42</f>
        <v>1000.6</v>
      </c>
      <c r="E106" s="86">
        <v>0</v>
      </c>
      <c r="F106" s="92">
        <f>F9+F42</f>
        <v>696.5</v>
      </c>
      <c r="G106" s="86">
        <v>0</v>
      </c>
      <c r="H106" s="92">
        <f>H9+H42</f>
        <v>776.9</v>
      </c>
      <c r="I106" s="92">
        <f>I9+I42</f>
        <v>792.4</v>
      </c>
      <c r="J106" s="92">
        <f>J9+J42</f>
        <v>1719.2</v>
      </c>
      <c r="K106" s="92">
        <f>K9+K42</f>
        <v>1898.8</v>
      </c>
      <c r="L106" s="92">
        <f>SUM(C106:K106)</f>
        <v>7850.5</v>
      </c>
    </row>
    <row r="107" spans="1:12" ht="16.5" x14ac:dyDescent="0.3">
      <c r="A107" s="93" t="s">
        <v>72</v>
      </c>
      <c r="B107" s="91" t="s">
        <v>73</v>
      </c>
      <c r="C107" s="86">
        <f>SUM(C108:E109)</f>
        <v>0</v>
      </c>
      <c r="D107" s="86">
        <f>SUM(D108:D109)</f>
        <v>0</v>
      </c>
      <c r="E107" s="86">
        <f>SUM(E108:E109)</f>
        <v>0</v>
      </c>
      <c r="F107" s="94">
        <f>SUM(F108:F109)</f>
        <v>0</v>
      </c>
      <c r="G107" s="94">
        <f>SUM(G108:G109)</f>
        <v>42.65</v>
      </c>
      <c r="H107" s="94">
        <f>SUM(H108:J109)</f>
        <v>0</v>
      </c>
      <c r="I107" s="86">
        <f>SUM(I108:K109)</f>
        <v>0</v>
      </c>
      <c r="J107" s="86">
        <f>SUM(J108:J109)</f>
        <v>0</v>
      </c>
      <c r="K107" s="86">
        <f>SUM(K108:K109)</f>
        <v>0</v>
      </c>
      <c r="L107" s="94">
        <f>SUM(L108:M109)</f>
        <v>42.65</v>
      </c>
    </row>
    <row r="108" spans="1:12" ht="16.5" x14ac:dyDescent="0.3">
      <c r="A108" s="95"/>
      <c r="B108" s="91" t="s">
        <v>74</v>
      </c>
      <c r="C108" s="86">
        <v>0</v>
      </c>
      <c r="D108" s="86">
        <v>0</v>
      </c>
      <c r="E108" s="86">
        <v>0</v>
      </c>
      <c r="F108" s="86">
        <v>0</v>
      </c>
      <c r="G108" s="92">
        <f>G11+G44</f>
        <v>42.65</v>
      </c>
      <c r="H108" s="86">
        <v>0</v>
      </c>
      <c r="I108" s="86">
        <v>0</v>
      </c>
      <c r="J108" s="86">
        <v>0</v>
      </c>
      <c r="K108" s="86">
        <v>0</v>
      </c>
      <c r="L108" s="92">
        <f>SUM(C108:K108)</f>
        <v>42.65</v>
      </c>
    </row>
    <row r="109" spans="1:12" ht="16.5" x14ac:dyDescent="0.3">
      <c r="A109" s="95"/>
      <c r="B109" s="91" t="s">
        <v>75</v>
      </c>
      <c r="C109" s="86">
        <v>0</v>
      </c>
      <c r="D109" s="86">
        <v>0</v>
      </c>
      <c r="E109" s="86">
        <v>0</v>
      </c>
      <c r="F109" s="86">
        <v>0</v>
      </c>
      <c r="G109" s="86">
        <v>0</v>
      </c>
      <c r="H109" s="86">
        <v>0</v>
      </c>
      <c r="I109" s="86">
        <v>0</v>
      </c>
      <c r="J109" s="86">
        <v>0</v>
      </c>
      <c r="K109" s="86">
        <v>0</v>
      </c>
      <c r="L109" s="86">
        <v>0</v>
      </c>
    </row>
    <row r="110" spans="1:12" ht="16.5" x14ac:dyDescent="0.3">
      <c r="A110" s="96"/>
      <c r="B110" s="91"/>
      <c r="C110" s="92"/>
      <c r="D110" s="92"/>
      <c r="E110" s="92"/>
      <c r="F110" s="92"/>
      <c r="G110" s="92"/>
      <c r="H110" s="92"/>
      <c r="I110" s="92"/>
      <c r="J110" s="92"/>
      <c r="K110" s="92"/>
      <c r="L110" s="92"/>
    </row>
    <row r="111" spans="1:12" x14ac:dyDescent="0.25">
      <c r="A111" s="97" t="s">
        <v>4</v>
      </c>
      <c r="B111" s="98" t="s">
        <v>76</v>
      </c>
      <c r="C111" s="99">
        <f>C113+C119+C121</f>
        <v>1340.7</v>
      </c>
      <c r="D111" s="99">
        <f t="shared" ref="D111:G111" si="35">D113+D119+D121</f>
        <v>112.5</v>
      </c>
      <c r="E111" s="99">
        <f t="shared" si="35"/>
        <v>6.42</v>
      </c>
      <c r="F111" s="99">
        <f t="shared" si="35"/>
        <v>4.25</v>
      </c>
      <c r="G111" s="99">
        <f t="shared" si="35"/>
        <v>13.73</v>
      </c>
      <c r="H111" s="99">
        <f>H113+H119+H121</f>
        <v>0.5</v>
      </c>
      <c r="I111" s="99">
        <f>I113+I119+I121</f>
        <v>39.549999999999997</v>
      </c>
      <c r="J111" s="99">
        <f t="shared" ref="J111:K111" si="36">J113+J119+J121</f>
        <v>1.5</v>
      </c>
      <c r="K111" s="99">
        <f t="shared" si="36"/>
        <v>0</v>
      </c>
      <c r="L111" s="99">
        <f>SUM(C111:K111)</f>
        <v>1519.15</v>
      </c>
    </row>
    <row r="112" spans="1:12" x14ac:dyDescent="0.25">
      <c r="A112" s="100"/>
      <c r="B112" s="88"/>
      <c r="C112" s="89"/>
      <c r="D112" s="89"/>
      <c r="E112" s="89"/>
      <c r="F112" s="89"/>
      <c r="G112" s="89"/>
      <c r="H112" s="89"/>
      <c r="I112" s="89"/>
      <c r="J112" s="89"/>
      <c r="K112" s="89"/>
      <c r="L112" s="89"/>
    </row>
    <row r="113" spans="1:12" ht="16.5" x14ac:dyDescent="0.3">
      <c r="A113" s="93" t="s">
        <v>77</v>
      </c>
      <c r="B113" s="91" t="s">
        <v>78</v>
      </c>
      <c r="C113" s="92">
        <f>C114+C115+C116+C117+C118</f>
        <v>250.3</v>
      </c>
      <c r="D113" s="86">
        <f>SUM(D114:D118)</f>
        <v>0</v>
      </c>
      <c r="E113" s="86">
        <f t="shared" ref="E113:K113" si="37">SUM(E114:E115)</f>
        <v>0</v>
      </c>
      <c r="F113" s="86">
        <f t="shared" si="37"/>
        <v>0</v>
      </c>
      <c r="G113" s="86">
        <f t="shared" si="37"/>
        <v>0</v>
      </c>
      <c r="H113" s="86">
        <f t="shared" si="37"/>
        <v>0</v>
      </c>
      <c r="I113" s="86">
        <f t="shared" si="37"/>
        <v>0</v>
      </c>
      <c r="J113" s="86">
        <f t="shared" si="37"/>
        <v>0</v>
      </c>
      <c r="K113" s="86">
        <f t="shared" si="37"/>
        <v>0</v>
      </c>
      <c r="L113" s="92">
        <f t="shared" ref="L113:L119" si="38">SUM(C113:K113)</f>
        <v>250.3</v>
      </c>
    </row>
    <row r="114" spans="1:12" ht="16.5" x14ac:dyDescent="0.3">
      <c r="A114" s="93"/>
      <c r="B114" s="91" t="s">
        <v>79</v>
      </c>
      <c r="C114" s="101">
        <f>C50+C17</f>
        <v>38.200000000000003</v>
      </c>
      <c r="D114" s="86">
        <v>0</v>
      </c>
      <c r="E114" s="86">
        <v>0</v>
      </c>
      <c r="F114" s="86">
        <v>0</v>
      </c>
      <c r="G114" s="86">
        <v>0</v>
      </c>
      <c r="H114" s="86">
        <v>0</v>
      </c>
      <c r="I114" s="86">
        <v>0</v>
      </c>
      <c r="J114" s="86">
        <v>0</v>
      </c>
      <c r="K114" s="86">
        <v>0</v>
      </c>
      <c r="L114" s="92">
        <f t="shared" si="38"/>
        <v>38.200000000000003</v>
      </c>
    </row>
    <row r="115" spans="1:12" ht="16.5" x14ac:dyDescent="0.3">
      <c r="A115" s="93"/>
      <c r="B115" s="91" t="s">
        <v>80</v>
      </c>
      <c r="C115" s="86">
        <v>0</v>
      </c>
      <c r="D115" s="86">
        <v>0</v>
      </c>
      <c r="E115" s="86">
        <v>0</v>
      </c>
      <c r="F115" s="86">
        <v>0</v>
      </c>
      <c r="G115" s="86">
        <v>0</v>
      </c>
      <c r="H115" s="86">
        <v>0</v>
      </c>
      <c r="I115" s="86">
        <v>0</v>
      </c>
      <c r="J115" s="86">
        <v>0</v>
      </c>
      <c r="K115" s="86">
        <v>0</v>
      </c>
      <c r="L115" s="92">
        <f t="shared" si="38"/>
        <v>0</v>
      </c>
    </row>
    <row r="116" spans="1:12" ht="16.5" x14ac:dyDescent="0.3">
      <c r="A116" s="93"/>
      <c r="B116" s="91" t="s">
        <v>81</v>
      </c>
      <c r="C116" s="101">
        <f>C19+C52</f>
        <v>187.1</v>
      </c>
      <c r="D116" s="86">
        <v>0</v>
      </c>
      <c r="E116" s="86">
        <v>0</v>
      </c>
      <c r="F116" s="86">
        <v>0</v>
      </c>
      <c r="G116" s="86">
        <v>0</v>
      </c>
      <c r="H116" s="86">
        <v>0</v>
      </c>
      <c r="I116" s="86">
        <v>0</v>
      </c>
      <c r="J116" s="86">
        <v>0</v>
      </c>
      <c r="K116" s="86">
        <v>0</v>
      </c>
      <c r="L116" s="92">
        <f t="shared" si="38"/>
        <v>187.1</v>
      </c>
    </row>
    <row r="117" spans="1:12" ht="16.5" x14ac:dyDescent="0.3">
      <c r="A117" s="93"/>
      <c r="B117" s="91" t="s">
        <v>82</v>
      </c>
      <c r="C117" s="94">
        <f>C20+C53</f>
        <v>25</v>
      </c>
      <c r="D117" s="86">
        <v>0</v>
      </c>
      <c r="E117" s="86">
        <v>0</v>
      </c>
      <c r="F117" s="86">
        <v>0</v>
      </c>
      <c r="G117" s="86">
        <v>0</v>
      </c>
      <c r="H117" s="86">
        <v>0</v>
      </c>
      <c r="I117" s="86">
        <v>0</v>
      </c>
      <c r="J117" s="86">
        <v>0</v>
      </c>
      <c r="K117" s="86">
        <v>0</v>
      </c>
      <c r="L117" s="92">
        <f t="shared" si="38"/>
        <v>25</v>
      </c>
    </row>
    <row r="118" spans="1:12" ht="16.5" x14ac:dyDescent="0.3">
      <c r="A118" s="93"/>
      <c r="B118" s="91" t="s">
        <v>83</v>
      </c>
      <c r="C118" s="86">
        <v>0</v>
      </c>
      <c r="D118" s="86">
        <v>0</v>
      </c>
      <c r="E118" s="86">
        <v>0</v>
      </c>
      <c r="F118" s="86">
        <v>0</v>
      </c>
      <c r="G118" s="86">
        <v>0</v>
      </c>
      <c r="H118" s="86">
        <v>0</v>
      </c>
      <c r="I118" s="86">
        <v>0</v>
      </c>
      <c r="J118" s="86">
        <v>0</v>
      </c>
      <c r="K118" s="86">
        <v>0</v>
      </c>
      <c r="L118" s="92">
        <f t="shared" si="38"/>
        <v>0</v>
      </c>
    </row>
    <row r="119" spans="1:12" ht="16.5" x14ac:dyDescent="0.3">
      <c r="A119" s="93" t="s">
        <v>84</v>
      </c>
      <c r="B119" s="91" t="s">
        <v>85</v>
      </c>
      <c r="C119" s="92">
        <f>C120</f>
        <v>1080.2</v>
      </c>
      <c r="D119" s="94">
        <f t="shared" ref="D119:K119" si="39">D120</f>
        <v>110</v>
      </c>
      <c r="E119" s="86">
        <f t="shared" si="39"/>
        <v>0</v>
      </c>
      <c r="F119" s="86">
        <f t="shared" si="39"/>
        <v>0</v>
      </c>
      <c r="G119" s="86">
        <f t="shared" si="39"/>
        <v>0</v>
      </c>
      <c r="H119" s="86">
        <f t="shared" si="39"/>
        <v>0</v>
      </c>
      <c r="I119" s="92">
        <f t="shared" si="39"/>
        <v>37</v>
      </c>
      <c r="J119" s="86">
        <f t="shared" si="39"/>
        <v>0</v>
      </c>
      <c r="K119" s="86">
        <f t="shared" si="39"/>
        <v>0</v>
      </c>
      <c r="L119" s="92">
        <f t="shared" si="38"/>
        <v>1227.2</v>
      </c>
    </row>
    <row r="120" spans="1:12" ht="16.5" x14ac:dyDescent="0.3">
      <c r="A120" s="93"/>
      <c r="B120" s="91" t="s">
        <v>86</v>
      </c>
      <c r="C120" s="102">
        <f>C23+C56</f>
        <v>1080.2</v>
      </c>
      <c r="D120" s="102">
        <f>D23+D56</f>
        <v>110</v>
      </c>
      <c r="E120" s="86">
        <v>0</v>
      </c>
      <c r="F120" s="86">
        <v>0</v>
      </c>
      <c r="G120" s="86">
        <v>0</v>
      </c>
      <c r="H120" s="86">
        <v>0</v>
      </c>
      <c r="I120" s="102">
        <f>I23+I56</f>
        <v>37</v>
      </c>
      <c r="J120" s="86">
        <v>0</v>
      </c>
      <c r="K120" s="86">
        <v>0</v>
      </c>
      <c r="L120" s="92">
        <f>SUM(C120:K120)</f>
        <v>1227.2</v>
      </c>
    </row>
    <row r="121" spans="1:12" ht="16.5" x14ac:dyDescent="0.3">
      <c r="A121" s="93" t="s">
        <v>87</v>
      </c>
      <c r="B121" s="91" t="s">
        <v>88</v>
      </c>
      <c r="C121" s="92">
        <f>SUM(C122:C125)</f>
        <v>10.199999999999999</v>
      </c>
      <c r="D121" s="92">
        <f t="shared" ref="D121" si="40">SUM(D122:D125)</f>
        <v>2.5</v>
      </c>
      <c r="E121" s="92">
        <f>SUM(E122:E125)</f>
        <v>6.42</v>
      </c>
      <c r="F121" s="92">
        <f t="shared" ref="F121" si="41">SUM(F122:F125)</f>
        <v>4.25</v>
      </c>
      <c r="G121" s="92">
        <f>SUM(G122:G125)</f>
        <v>13.73</v>
      </c>
      <c r="H121" s="92">
        <f t="shared" ref="H121" si="42">SUM(H122:H125)</f>
        <v>0.5</v>
      </c>
      <c r="I121" s="92">
        <f>SUM(I122:I125)</f>
        <v>2.5499999999999998</v>
      </c>
      <c r="J121" s="92">
        <f t="shared" ref="J121" si="43">SUM(J122:J125)</f>
        <v>1.5</v>
      </c>
      <c r="K121" s="86">
        <v>0</v>
      </c>
      <c r="L121" s="92">
        <f>SUM(C121:K121)</f>
        <v>41.649999999999991</v>
      </c>
    </row>
    <row r="122" spans="1:12" ht="16.5" x14ac:dyDescent="0.3">
      <c r="A122" s="95"/>
      <c r="B122" s="91" t="s">
        <v>89</v>
      </c>
      <c r="C122" s="94">
        <f t="shared" ref="C122:J122" si="44">C25+C58</f>
        <v>10.199999999999999</v>
      </c>
      <c r="D122" s="94">
        <f t="shared" si="44"/>
        <v>2.5</v>
      </c>
      <c r="E122" s="94">
        <f t="shared" si="44"/>
        <v>6.42</v>
      </c>
      <c r="F122" s="94">
        <f t="shared" si="44"/>
        <v>4.25</v>
      </c>
      <c r="G122" s="94">
        <f t="shared" si="44"/>
        <v>2.4000000000000004</v>
      </c>
      <c r="H122" s="94">
        <f t="shared" si="44"/>
        <v>0.5</v>
      </c>
      <c r="I122" s="94">
        <f t="shared" si="44"/>
        <v>2.5499999999999998</v>
      </c>
      <c r="J122" s="94">
        <f t="shared" si="44"/>
        <v>1.5</v>
      </c>
      <c r="K122" s="94">
        <f t="shared" ref="K122" si="45">K25+K58+K90</f>
        <v>3.72</v>
      </c>
      <c r="L122" s="92">
        <f>SUM(C122:K122)</f>
        <v>34.04</v>
      </c>
    </row>
    <row r="123" spans="1:12" ht="16.5" x14ac:dyDescent="0.3">
      <c r="A123" s="95"/>
      <c r="B123" s="91" t="s">
        <v>90</v>
      </c>
      <c r="C123" s="86">
        <v>0</v>
      </c>
      <c r="D123" s="86">
        <v>0</v>
      </c>
      <c r="E123" s="86">
        <v>0</v>
      </c>
      <c r="F123" s="86">
        <v>0</v>
      </c>
      <c r="G123" s="86">
        <v>0</v>
      </c>
      <c r="H123" s="86">
        <v>0</v>
      </c>
      <c r="I123" s="86">
        <v>0</v>
      </c>
      <c r="J123" s="86">
        <v>0</v>
      </c>
      <c r="K123" s="86">
        <v>0</v>
      </c>
      <c r="L123" s="92">
        <f t="shared" ref="L123:L124" si="46">SUM(C123:K123)</f>
        <v>0</v>
      </c>
    </row>
    <row r="124" spans="1:12" ht="16.5" x14ac:dyDescent="0.3">
      <c r="A124" s="91"/>
      <c r="B124" s="91" t="s">
        <v>91</v>
      </c>
      <c r="C124" s="86">
        <v>0</v>
      </c>
      <c r="D124" s="86">
        <v>0</v>
      </c>
      <c r="E124" s="86">
        <v>0</v>
      </c>
      <c r="F124" s="86">
        <v>0</v>
      </c>
      <c r="G124" s="102">
        <f>G27+G60</f>
        <v>11.33</v>
      </c>
      <c r="H124" s="86">
        <v>0</v>
      </c>
      <c r="I124" s="94">
        <v>0</v>
      </c>
      <c r="J124" s="86">
        <v>0</v>
      </c>
      <c r="K124" s="86">
        <v>0</v>
      </c>
      <c r="L124" s="92">
        <f t="shared" si="46"/>
        <v>11.33</v>
      </c>
    </row>
    <row r="125" spans="1:12" ht="17.25" thickBot="1" x14ac:dyDescent="0.35">
      <c r="A125" s="103"/>
      <c r="B125" s="103" t="s">
        <v>92</v>
      </c>
      <c r="C125" s="86">
        <v>0</v>
      </c>
      <c r="D125" s="86">
        <v>0</v>
      </c>
      <c r="E125" s="86">
        <v>0</v>
      </c>
      <c r="F125" s="86">
        <v>0</v>
      </c>
      <c r="G125" s="86">
        <v>0</v>
      </c>
      <c r="H125" s="86">
        <v>0</v>
      </c>
      <c r="I125" s="86">
        <v>0</v>
      </c>
      <c r="J125" s="86">
        <v>0</v>
      </c>
      <c r="K125" s="86">
        <v>0</v>
      </c>
      <c r="L125" s="86">
        <v>0</v>
      </c>
    </row>
    <row r="126" spans="1:12" ht="15.75" thickTop="1" x14ac:dyDescent="0.25">
      <c r="A126" s="104"/>
      <c r="B126" s="166" t="s">
        <v>5</v>
      </c>
      <c r="C126" s="158">
        <f t="shared" ref="C126:K126" si="47">C111+C104</f>
        <v>2306.8000000000002</v>
      </c>
      <c r="D126" s="158">
        <f t="shared" si="47"/>
        <v>1113.0999999999999</v>
      </c>
      <c r="E126" s="158">
        <f t="shared" si="47"/>
        <v>6.42</v>
      </c>
      <c r="F126" s="158">
        <f t="shared" si="47"/>
        <v>700.75</v>
      </c>
      <c r="G126" s="158">
        <f t="shared" si="47"/>
        <v>56.379999999999995</v>
      </c>
      <c r="H126" s="158">
        <f t="shared" si="47"/>
        <v>777.4</v>
      </c>
      <c r="I126" s="158">
        <f t="shared" si="47"/>
        <v>831.94999999999993</v>
      </c>
      <c r="J126" s="158">
        <f t="shared" si="47"/>
        <v>1720.7</v>
      </c>
      <c r="K126" s="158">
        <f t="shared" si="47"/>
        <v>1898.8</v>
      </c>
      <c r="L126" s="158">
        <f>SUM(C126:K126)</f>
        <v>9412.2999999999993</v>
      </c>
    </row>
    <row r="127" spans="1:12" ht="15.75" thickBot="1" x14ac:dyDescent="0.3">
      <c r="A127" s="105"/>
      <c r="B127" s="167"/>
      <c r="C127" s="159"/>
      <c r="D127" s="159"/>
      <c r="E127" s="159"/>
      <c r="F127" s="159"/>
      <c r="G127" s="159"/>
      <c r="H127" s="159"/>
      <c r="I127" s="159"/>
      <c r="J127" s="159"/>
      <c r="K127" s="159"/>
      <c r="L127" s="159"/>
    </row>
    <row r="128" spans="1:12" ht="15.75" thickTop="1" x14ac:dyDescent="0.25"/>
    <row r="129" spans="1:15" ht="16.5" x14ac:dyDescent="0.25">
      <c r="A129" s="75"/>
      <c r="B129" s="75"/>
      <c r="C129" s="160"/>
      <c r="D129" s="160"/>
      <c r="E129" s="160"/>
      <c r="F129" s="160"/>
      <c r="G129" s="160"/>
      <c r="H129" s="160"/>
      <c r="I129" s="160"/>
      <c r="J129" s="160"/>
      <c r="K129" s="160"/>
      <c r="L129" s="76"/>
    </row>
    <row r="130" spans="1:15" ht="18" x14ac:dyDescent="0.25">
      <c r="A130" s="77"/>
      <c r="B130" s="77"/>
      <c r="C130" s="160"/>
      <c r="D130" s="160"/>
      <c r="E130" s="160"/>
      <c r="F130" s="160"/>
      <c r="G130" s="160"/>
      <c r="H130" s="160"/>
      <c r="I130" s="160"/>
      <c r="J130" s="160"/>
      <c r="K130" s="160"/>
      <c r="L130" s="76"/>
    </row>
    <row r="131" spans="1:15" ht="18.75" thickBot="1" x14ac:dyDescent="0.3">
      <c r="A131" s="76"/>
      <c r="B131" s="76"/>
      <c r="C131" s="78"/>
      <c r="D131" s="78"/>
      <c r="E131" s="78"/>
      <c r="F131" s="78"/>
      <c r="G131" s="78"/>
      <c r="H131" s="78"/>
      <c r="I131" s="78"/>
      <c r="J131" s="76"/>
      <c r="K131" s="76"/>
      <c r="L131" s="81" t="s">
        <v>56</v>
      </c>
    </row>
    <row r="132" spans="1:15" ht="15.75" thickTop="1" x14ac:dyDescent="0.25">
      <c r="A132" s="161" t="s">
        <v>57</v>
      </c>
      <c r="B132" s="161" t="s">
        <v>1</v>
      </c>
      <c r="C132" s="163" t="s">
        <v>58</v>
      </c>
      <c r="D132" s="164"/>
      <c r="E132" s="164"/>
      <c r="F132" s="164"/>
      <c r="G132" s="164"/>
      <c r="H132" s="164"/>
      <c r="I132" s="164"/>
      <c r="J132" s="164"/>
      <c r="K132" s="164"/>
      <c r="L132" s="165"/>
    </row>
    <row r="133" spans="1:15" x14ac:dyDescent="0.25">
      <c r="A133" s="162"/>
      <c r="B133" s="162"/>
      <c r="C133" s="156" t="s">
        <v>59</v>
      </c>
      <c r="D133" s="156" t="s">
        <v>60</v>
      </c>
      <c r="E133" s="156" t="s">
        <v>61</v>
      </c>
      <c r="F133" s="156" t="s">
        <v>62</v>
      </c>
      <c r="G133" s="156" t="s">
        <v>63</v>
      </c>
      <c r="H133" s="156" t="s">
        <v>64</v>
      </c>
      <c r="I133" s="156" t="s">
        <v>65</v>
      </c>
      <c r="J133" s="156" t="s">
        <v>66</v>
      </c>
      <c r="K133" s="156" t="s">
        <v>67</v>
      </c>
      <c r="L133" s="156" t="s">
        <v>68</v>
      </c>
    </row>
    <row r="134" spans="1:15" x14ac:dyDescent="0.25">
      <c r="A134" s="157"/>
      <c r="B134" s="157"/>
      <c r="C134" s="157"/>
      <c r="D134" s="157"/>
      <c r="E134" s="157"/>
      <c r="F134" s="157"/>
      <c r="G134" s="157"/>
      <c r="H134" s="157"/>
      <c r="I134" s="157"/>
      <c r="J134" s="157"/>
      <c r="K134" s="157"/>
      <c r="L134" s="157"/>
    </row>
    <row r="135" spans="1:15" x14ac:dyDescent="0.25">
      <c r="A135" s="82"/>
      <c r="B135" s="82"/>
      <c r="C135" s="82"/>
      <c r="D135" s="82"/>
      <c r="E135" s="82"/>
      <c r="F135" s="82"/>
      <c r="G135" s="82"/>
      <c r="H135" s="82"/>
      <c r="I135" s="82"/>
      <c r="J135" s="82"/>
      <c r="K135" s="82"/>
      <c r="L135" s="82"/>
    </row>
    <row r="136" spans="1:15" ht="16.5" x14ac:dyDescent="0.3">
      <c r="A136" s="83" t="s">
        <v>3</v>
      </c>
      <c r="B136" s="84" t="s">
        <v>69</v>
      </c>
      <c r="C136" s="85">
        <f>C138+C139</f>
        <v>440.6</v>
      </c>
      <c r="D136" s="85">
        <f t="shared" ref="D136" si="48">D138+D139</f>
        <v>322.60000000000002</v>
      </c>
      <c r="E136" s="86">
        <v>0</v>
      </c>
      <c r="F136" s="85">
        <f t="shared" ref="F136:K136" si="49">F138+F139</f>
        <v>278.8</v>
      </c>
      <c r="G136" s="85">
        <f t="shared" si="49"/>
        <v>9.6</v>
      </c>
      <c r="H136" s="85">
        <f t="shared" si="49"/>
        <v>267.7</v>
      </c>
      <c r="I136" s="85">
        <f t="shared" si="49"/>
        <v>420</v>
      </c>
      <c r="J136" s="85">
        <f t="shared" si="49"/>
        <v>1401.1</v>
      </c>
      <c r="K136" s="85">
        <f t="shared" si="49"/>
        <v>1446.8</v>
      </c>
      <c r="L136" s="85">
        <f>SUM(C136:K136)</f>
        <v>4587.2</v>
      </c>
    </row>
    <row r="137" spans="1:15" x14ac:dyDescent="0.25">
      <c r="A137" s="87"/>
      <c r="B137" s="88"/>
      <c r="C137" s="89"/>
      <c r="D137" s="89"/>
      <c r="E137" s="89"/>
      <c r="F137" s="89"/>
      <c r="G137" s="89"/>
      <c r="H137" s="89"/>
      <c r="I137" s="89"/>
      <c r="J137" s="89"/>
      <c r="K137" s="89"/>
      <c r="L137" s="89"/>
    </row>
    <row r="138" spans="1:15" ht="16.5" x14ac:dyDescent="0.3">
      <c r="A138" s="90" t="s">
        <v>70</v>
      </c>
      <c r="B138" s="91" t="s">
        <v>71</v>
      </c>
      <c r="C138" s="92">
        <v>440.6</v>
      </c>
      <c r="D138" s="92">
        <v>322.60000000000002</v>
      </c>
      <c r="E138" s="86"/>
      <c r="F138" s="92">
        <v>278.8</v>
      </c>
      <c r="G138" s="86">
        <v>0</v>
      </c>
      <c r="H138" s="92">
        <v>267.7</v>
      </c>
      <c r="I138" s="92">
        <v>420</v>
      </c>
      <c r="J138" s="92">
        <v>1401.1</v>
      </c>
      <c r="K138" s="92">
        <v>1446.8</v>
      </c>
      <c r="L138" s="92">
        <f>SUM(C138:K138)</f>
        <v>4577.6000000000004</v>
      </c>
      <c r="M138" s="28"/>
      <c r="N138" s="132"/>
      <c r="O138" s="124"/>
    </row>
    <row r="139" spans="1:15" ht="16.5" x14ac:dyDescent="0.3">
      <c r="A139" s="93" t="s">
        <v>72</v>
      </c>
      <c r="B139" s="91" t="s">
        <v>73</v>
      </c>
      <c r="C139" s="86">
        <f>SUM(C140:E141)</f>
        <v>0</v>
      </c>
      <c r="D139" s="86">
        <f>SUM(D140:D141)</f>
        <v>0</v>
      </c>
      <c r="E139" s="86">
        <f>SUM(E140:E141)</f>
        <v>0</v>
      </c>
      <c r="F139" s="94">
        <f>SUM(F140:F141)</f>
        <v>0</v>
      </c>
      <c r="G139" s="94">
        <f>SUM(G140:G141)</f>
        <v>9.6</v>
      </c>
      <c r="H139" s="94">
        <f>SUM(H140:J141)</f>
        <v>0</v>
      </c>
      <c r="I139" s="86">
        <f>SUM(I140:K141)</f>
        <v>0</v>
      </c>
      <c r="J139" s="86">
        <f>SUM(J140:J141)</f>
        <v>0</v>
      </c>
      <c r="K139" s="86">
        <f>SUM(K140:K141)</f>
        <v>0</v>
      </c>
      <c r="L139" s="94">
        <f>SUM(L140:M141)</f>
        <v>9.6</v>
      </c>
      <c r="N139" s="133"/>
    </row>
    <row r="140" spans="1:15" ht="16.5" x14ac:dyDescent="0.3">
      <c r="A140" s="95"/>
      <c r="B140" s="91" t="s">
        <v>74</v>
      </c>
      <c r="C140" s="86">
        <v>0</v>
      </c>
      <c r="D140" s="86">
        <v>0</v>
      </c>
      <c r="E140" s="86">
        <v>0</v>
      </c>
      <c r="F140" s="86">
        <v>0</v>
      </c>
      <c r="G140" s="92">
        <v>9.6</v>
      </c>
      <c r="H140" s="86">
        <v>0</v>
      </c>
      <c r="I140" s="86">
        <v>0</v>
      </c>
      <c r="J140" s="86">
        <v>0</v>
      </c>
      <c r="K140" s="86">
        <v>0</v>
      </c>
      <c r="L140" s="92">
        <f>SUM(C140:K140)</f>
        <v>9.6</v>
      </c>
      <c r="N140" s="134"/>
    </row>
    <row r="141" spans="1:15" ht="16.5" x14ac:dyDescent="0.3">
      <c r="A141" s="95"/>
      <c r="B141" s="91" t="s">
        <v>75</v>
      </c>
      <c r="C141" s="86">
        <v>0</v>
      </c>
      <c r="D141" s="86">
        <v>0</v>
      </c>
      <c r="E141" s="86">
        <v>0</v>
      </c>
      <c r="F141" s="86">
        <v>0</v>
      </c>
      <c r="G141" s="86">
        <v>0</v>
      </c>
      <c r="H141" s="86">
        <v>0</v>
      </c>
      <c r="I141" s="86">
        <v>0</v>
      </c>
      <c r="J141" s="86">
        <v>0</v>
      </c>
      <c r="K141" s="86">
        <v>0</v>
      </c>
      <c r="L141" s="86">
        <v>0</v>
      </c>
      <c r="N141" s="28"/>
    </row>
    <row r="142" spans="1:15" ht="16.5" x14ac:dyDescent="0.3">
      <c r="A142" s="96"/>
      <c r="B142" s="91"/>
      <c r="C142" s="92"/>
      <c r="D142" s="92"/>
      <c r="E142" s="92"/>
      <c r="F142" s="92"/>
      <c r="G142" s="92"/>
      <c r="H142" s="92"/>
      <c r="I142" s="92"/>
      <c r="J142" s="92"/>
      <c r="K142" s="92"/>
      <c r="L142" s="92"/>
      <c r="O142" s="71"/>
    </row>
    <row r="143" spans="1:15" x14ac:dyDescent="0.25">
      <c r="A143" s="97" t="s">
        <v>4</v>
      </c>
      <c r="B143" s="98" t="s">
        <v>76</v>
      </c>
      <c r="C143" s="99">
        <f>C145+C151+C153</f>
        <v>1227.6799999999998</v>
      </c>
      <c r="D143" s="99">
        <f t="shared" ref="D143:G143" si="50">D145+D151+D153</f>
        <v>122.28</v>
      </c>
      <c r="E143" s="99">
        <f t="shared" si="50"/>
        <v>1.4</v>
      </c>
      <c r="F143" s="99">
        <f t="shared" si="50"/>
        <v>0.60000000000000009</v>
      </c>
      <c r="G143" s="99">
        <f t="shared" si="50"/>
        <v>28.1</v>
      </c>
      <c r="H143" s="99">
        <f>H145+H151+H153</f>
        <v>0</v>
      </c>
      <c r="I143" s="99">
        <f>I145+I151+I153</f>
        <v>80.600000000000009</v>
      </c>
      <c r="J143" s="99">
        <f t="shared" ref="J143:K143" si="51">J145+J151+J153</f>
        <v>1</v>
      </c>
      <c r="K143" s="99">
        <f t="shared" si="51"/>
        <v>0</v>
      </c>
      <c r="L143" s="99">
        <f>SUM(C143:K143)</f>
        <v>1461.6599999999996</v>
      </c>
    </row>
    <row r="144" spans="1:15" x14ac:dyDescent="0.25">
      <c r="A144" s="100"/>
      <c r="B144" s="88"/>
      <c r="C144" s="89"/>
      <c r="D144" s="89"/>
      <c r="E144" s="89"/>
      <c r="F144" s="89"/>
      <c r="G144" s="89"/>
      <c r="H144" s="89"/>
      <c r="I144" s="89"/>
      <c r="J144" s="89"/>
      <c r="K144" s="89"/>
      <c r="L144" s="89"/>
    </row>
    <row r="145" spans="1:12" ht="16.5" x14ac:dyDescent="0.3">
      <c r="A145" s="93" t="s">
        <v>77</v>
      </c>
      <c r="B145" s="91" t="s">
        <v>78</v>
      </c>
      <c r="C145" s="92">
        <f>C146+C147+C148+C149+C150</f>
        <v>391.5</v>
      </c>
      <c r="D145" s="86">
        <f>SUM(D146:D150)</f>
        <v>0</v>
      </c>
      <c r="E145" s="86">
        <f t="shared" ref="E145:J145" si="52">SUM(E146:E147)</f>
        <v>0</v>
      </c>
      <c r="F145" s="86">
        <f t="shared" si="52"/>
        <v>0</v>
      </c>
      <c r="G145" s="86">
        <f t="shared" si="52"/>
        <v>0</v>
      </c>
      <c r="H145" s="86">
        <f t="shared" si="52"/>
        <v>0</v>
      </c>
      <c r="I145" s="86">
        <f t="shared" si="52"/>
        <v>0</v>
      </c>
      <c r="J145" s="86">
        <f t="shared" si="52"/>
        <v>0</v>
      </c>
      <c r="K145" s="94">
        <f>SUM(K146:K150)</f>
        <v>0</v>
      </c>
      <c r="L145" s="92">
        <f>SUM(C145:K145)</f>
        <v>391.5</v>
      </c>
    </row>
    <row r="146" spans="1:12" ht="16.5" x14ac:dyDescent="0.3">
      <c r="A146" s="93"/>
      <c r="B146" s="91" t="s">
        <v>79</v>
      </c>
      <c r="C146" s="101">
        <v>210.6</v>
      </c>
      <c r="D146" s="86">
        <v>0</v>
      </c>
      <c r="E146" s="86">
        <v>0</v>
      </c>
      <c r="F146" s="86">
        <v>0</v>
      </c>
      <c r="G146" s="86">
        <v>0</v>
      </c>
      <c r="H146" s="86">
        <v>0</v>
      </c>
      <c r="I146" s="86">
        <v>0</v>
      </c>
      <c r="J146" s="86">
        <v>0</v>
      </c>
      <c r="K146" s="86">
        <v>0</v>
      </c>
      <c r="L146" s="92">
        <f t="shared" ref="L146:L151" si="53">SUM(C146:K146)</f>
        <v>210.6</v>
      </c>
    </row>
    <row r="147" spans="1:12" ht="16.5" x14ac:dyDescent="0.3">
      <c r="A147" s="93"/>
      <c r="B147" s="91" t="s">
        <v>80</v>
      </c>
      <c r="C147" s="86">
        <v>0</v>
      </c>
      <c r="D147" s="86">
        <v>0</v>
      </c>
      <c r="E147" s="86">
        <v>0</v>
      </c>
      <c r="F147" s="86">
        <v>0</v>
      </c>
      <c r="G147" s="86">
        <v>0</v>
      </c>
      <c r="H147" s="86">
        <v>0</v>
      </c>
      <c r="I147" s="86">
        <v>0</v>
      </c>
      <c r="J147" s="86">
        <v>0</v>
      </c>
      <c r="K147" s="86">
        <v>0</v>
      </c>
      <c r="L147" s="92">
        <f t="shared" si="53"/>
        <v>0</v>
      </c>
    </row>
    <row r="148" spans="1:12" ht="16.5" x14ac:dyDescent="0.3">
      <c r="A148" s="93"/>
      <c r="B148" s="91" t="s">
        <v>81</v>
      </c>
      <c r="C148" s="101">
        <v>180.9</v>
      </c>
      <c r="D148" s="86">
        <v>0</v>
      </c>
      <c r="E148" s="86">
        <v>0</v>
      </c>
      <c r="F148" s="86">
        <v>0</v>
      </c>
      <c r="G148" s="86">
        <v>0</v>
      </c>
      <c r="H148" s="86">
        <v>0</v>
      </c>
      <c r="I148" s="86">
        <v>0</v>
      </c>
      <c r="J148" s="86">
        <v>0</v>
      </c>
      <c r="K148" s="86">
        <v>0</v>
      </c>
      <c r="L148" s="92">
        <f t="shared" si="53"/>
        <v>180.9</v>
      </c>
    </row>
    <row r="149" spans="1:12" ht="16.5" x14ac:dyDescent="0.3">
      <c r="A149" s="93"/>
      <c r="B149" s="91" t="s">
        <v>82</v>
      </c>
      <c r="C149" s="86">
        <v>0</v>
      </c>
      <c r="D149" s="86">
        <v>0</v>
      </c>
      <c r="E149" s="86">
        <v>0</v>
      </c>
      <c r="F149" s="86">
        <v>0</v>
      </c>
      <c r="G149" s="86">
        <v>0</v>
      </c>
      <c r="H149" s="86">
        <v>0</v>
      </c>
      <c r="I149" s="86">
        <v>0</v>
      </c>
      <c r="J149" s="86">
        <v>0</v>
      </c>
      <c r="K149" s="94">
        <v>0</v>
      </c>
      <c r="L149" s="94">
        <f t="shared" si="53"/>
        <v>0</v>
      </c>
    </row>
    <row r="150" spans="1:12" ht="16.5" x14ac:dyDescent="0.3">
      <c r="A150" s="93"/>
      <c r="B150" s="91" t="s">
        <v>83</v>
      </c>
      <c r="C150" s="86">
        <v>0</v>
      </c>
      <c r="D150" s="86">
        <v>0</v>
      </c>
      <c r="E150" s="86">
        <v>0</v>
      </c>
      <c r="F150" s="86">
        <v>0</v>
      </c>
      <c r="G150" s="86">
        <v>0</v>
      </c>
      <c r="H150" s="86">
        <v>0</v>
      </c>
      <c r="I150" s="86">
        <v>0</v>
      </c>
      <c r="J150" s="86">
        <v>0</v>
      </c>
      <c r="K150" s="86">
        <v>0</v>
      </c>
      <c r="L150" s="86">
        <f t="shared" si="53"/>
        <v>0</v>
      </c>
    </row>
    <row r="151" spans="1:12" ht="16.5" x14ac:dyDescent="0.3">
      <c r="A151" s="93" t="s">
        <v>84</v>
      </c>
      <c r="B151" s="91" t="s">
        <v>85</v>
      </c>
      <c r="C151" s="92">
        <f>C152</f>
        <v>835.6</v>
      </c>
      <c r="D151" s="94">
        <f t="shared" ref="D151:K151" si="54">D152</f>
        <v>120.7</v>
      </c>
      <c r="E151" s="86">
        <f t="shared" si="54"/>
        <v>0</v>
      </c>
      <c r="F151" s="86">
        <f t="shared" si="54"/>
        <v>0</v>
      </c>
      <c r="G151" s="86">
        <f t="shared" si="54"/>
        <v>0</v>
      </c>
      <c r="H151" s="86">
        <f t="shared" si="54"/>
        <v>0</v>
      </c>
      <c r="I151" s="92">
        <f t="shared" si="54"/>
        <v>76.900000000000006</v>
      </c>
      <c r="J151" s="86">
        <f t="shared" si="54"/>
        <v>0</v>
      </c>
      <c r="K151" s="86">
        <f t="shared" si="54"/>
        <v>0</v>
      </c>
      <c r="L151" s="92">
        <f t="shared" si="53"/>
        <v>1033.2</v>
      </c>
    </row>
    <row r="152" spans="1:12" ht="16.5" x14ac:dyDescent="0.3">
      <c r="A152" s="93"/>
      <c r="B152" s="91" t="s">
        <v>86</v>
      </c>
      <c r="C152" s="102">
        <v>835.6</v>
      </c>
      <c r="D152" s="94">
        <v>120.7</v>
      </c>
      <c r="E152" s="86">
        <v>0</v>
      </c>
      <c r="F152" s="86">
        <v>0</v>
      </c>
      <c r="G152" s="86">
        <v>0</v>
      </c>
      <c r="H152" s="86">
        <v>0</v>
      </c>
      <c r="I152" s="92">
        <v>76.900000000000006</v>
      </c>
      <c r="J152" s="86">
        <v>0</v>
      </c>
      <c r="K152" s="86">
        <v>0</v>
      </c>
      <c r="L152" s="92">
        <f>SUM(C152:K152)</f>
        <v>1033.2</v>
      </c>
    </row>
    <row r="153" spans="1:12" ht="16.5" x14ac:dyDescent="0.3">
      <c r="A153" s="93" t="s">
        <v>87</v>
      </c>
      <c r="B153" s="91" t="s">
        <v>88</v>
      </c>
      <c r="C153" s="92">
        <f>SUM(C154:C157)</f>
        <v>0.57999999999999996</v>
      </c>
      <c r="D153" s="92">
        <f t="shared" ref="D153:J153" si="55">SUM(D154:D157)</f>
        <v>1.58</v>
      </c>
      <c r="E153" s="92">
        <f t="shared" si="55"/>
        <v>1.4</v>
      </c>
      <c r="F153" s="92">
        <f t="shared" si="55"/>
        <v>0.60000000000000009</v>
      </c>
      <c r="G153" s="92">
        <f t="shared" si="55"/>
        <v>28.1</v>
      </c>
      <c r="H153" s="86">
        <v>0</v>
      </c>
      <c r="I153" s="92">
        <f t="shared" si="55"/>
        <v>3.6999999999999997</v>
      </c>
      <c r="J153" s="92">
        <f t="shared" si="55"/>
        <v>1</v>
      </c>
      <c r="K153" s="86">
        <v>0</v>
      </c>
      <c r="L153" s="92">
        <f>SUM(C153:K153)</f>
        <v>36.960000000000008</v>
      </c>
    </row>
    <row r="154" spans="1:12" ht="16.5" x14ac:dyDescent="0.3">
      <c r="A154" s="95"/>
      <c r="B154" s="91" t="s">
        <v>89</v>
      </c>
      <c r="C154" s="94">
        <f>0.58</f>
        <v>0.57999999999999996</v>
      </c>
      <c r="D154" s="92">
        <f>0.9+0.23+0.45</f>
        <v>1.58</v>
      </c>
      <c r="E154" s="92">
        <f>0.45+0.95</f>
        <v>1.4</v>
      </c>
      <c r="F154" s="92">
        <f>0.2+0.1+0.3</f>
        <v>0.60000000000000009</v>
      </c>
      <c r="G154" s="92">
        <f>0.6+1.89+0.3</f>
        <v>2.7899999999999996</v>
      </c>
      <c r="H154" s="86">
        <v>0</v>
      </c>
      <c r="I154" s="92">
        <f>0.3+3+0.25+0.15</f>
        <v>3.6999999999999997</v>
      </c>
      <c r="J154" s="92">
        <f>0.5+0.5</f>
        <v>1</v>
      </c>
      <c r="K154" s="86">
        <v>0</v>
      </c>
      <c r="L154" s="92">
        <f>SUM(C154:K154)</f>
        <v>11.649999999999999</v>
      </c>
    </row>
    <row r="155" spans="1:12" ht="16.5" x14ac:dyDescent="0.3">
      <c r="A155" s="95"/>
      <c r="B155" s="91" t="s">
        <v>90</v>
      </c>
      <c r="C155" s="86">
        <v>0</v>
      </c>
      <c r="D155" s="86">
        <v>0</v>
      </c>
      <c r="E155" s="86">
        <v>0</v>
      </c>
      <c r="F155" s="86">
        <v>0</v>
      </c>
      <c r="G155" s="86">
        <v>0</v>
      </c>
      <c r="H155" s="86">
        <v>0</v>
      </c>
      <c r="I155" s="86">
        <v>0</v>
      </c>
      <c r="J155" s="86">
        <v>0</v>
      </c>
      <c r="K155" s="86">
        <v>0</v>
      </c>
      <c r="L155" s="86">
        <f t="shared" ref="L155:L156" si="56">SUM(C155:K155)</f>
        <v>0</v>
      </c>
    </row>
    <row r="156" spans="1:12" ht="16.5" x14ac:dyDescent="0.3">
      <c r="A156" s="91"/>
      <c r="B156" s="91" t="s">
        <v>91</v>
      </c>
      <c r="C156" s="86">
        <v>0</v>
      </c>
      <c r="D156" s="86">
        <v>0</v>
      </c>
      <c r="E156" s="86">
        <v>0</v>
      </c>
      <c r="F156" s="86">
        <v>0</v>
      </c>
      <c r="G156" s="102">
        <f>24.76+0.55</f>
        <v>25.310000000000002</v>
      </c>
      <c r="H156" s="86">
        <v>0</v>
      </c>
      <c r="I156" s="94">
        <v>0</v>
      </c>
      <c r="J156" s="86">
        <v>0</v>
      </c>
      <c r="K156" s="86">
        <v>0</v>
      </c>
      <c r="L156" s="92">
        <f t="shared" si="56"/>
        <v>25.310000000000002</v>
      </c>
    </row>
    <row r="157" spans="1:12" ht="17.25" thickBot="1" x14ac:dyDescent="0.35">
      <c r="A157" s="103"/>
      <c r="B157" s="103" t="s">
        <v>92</v>
      </c>
      <c r="C157" s="86">
        <v>0</v>
      </c>
      <c r="D157" s="86">
        <v>0</v>
      </c>
      <c r="E157" s="86">
        <v>0</v>
      </c>
      <c r="F157" s="86">
        <v>0</v>
      </c>
      <c r="G157" s="86">
        <v>0</v>
      </c>
      <c r="H157" s="86">
        <v>0</v>
      </c>
      <c r="I157" s="86">
        <v>0</v>
      </c>
      <c r="J157" s="86">
        <v>0</v>
      </c>
      <c r="K157" s="86">
        <v>0</v>
      </c>
      <c r="L157" s="86">
        <v>0</v>
      </c>
    </row>
    <row r="158" spans="1:12" ht="15.75" thickTop="1" x14ac:dyDescent="0.25">
      <c r="A158" s="104"/>
      <c r="B158" s="166" t="s">
        <v>5</v>
      </c>
      <c r="C158" s="158">
        <f t="shared" ref="C158:K158" si="57">C143+C136</f>
        <v>1668.2799999999997</v>
      </c>
      <c r="D158" s="158">
        <f t="shared" si="57"/>
        <v>444.88</v>
      </c>
      <c r="E158" s="158">
        <f t="shared" si="57"/>
        <v>1.4</v>
      </c>
      <c r="F158" s="158">
        <f t="shared" si="57"/>
        <v>279.40000000000003</v>
      </c>
      <c r="G158" s="158">
        <f t="shared" si="57"/>
        <v>37.700000000000003</v>
      </c>
      <c r="H158" s="158">
        <f t="shared" si="57"/>
        <v>267.7</v>
      </c>
      <c r="I158" s="158">
        <f t="shared" si="57"/>
        <v>500.6</v>
      </c>
      <c r="J158" s="158">
        <f t="shared" si="57"/>
        <v>1402.1</v>
      </c>
      <c r="K158" s="158">
        <f t="shared" si="57"/>
        <v>1446.8</v>
      </c>
      <c r="L158" s="158">
        <f>SUM(C158:K158)</f>
        <v>6048.86</v>
      </c>
    </row>
    <row r="159" spans="1:12" ht="15.75" thickBot="1" x14ac:dyDescent="0.3">
      <c r="A159" s="105"/>
      <c r="B159" s="167"/>
      <c r="C159" s="159"/>
      <c r="D159" s="159"/>
      <c r="E159" s="159"/>
      <c r="F159" s="159"/>
      <c r="G159" s="159"/>
      <c r="H159" s="159"/>
      <c r="I159" s="159"/>
      <c r="J159" s="159"/>
      <c r="K159" s="159"/>
      <c r="L159" s="159"/>
    </row>
    <row r="160" spans="1:12" ht="15.75" thickTop="1" x14ac:dyDescent="0.25"/>
    <row r="161" spans="1:12" ht="16.5" x14ac:dyDescent="0.25">
      <c r="A161" s="75"/>
      <c r="B161" s="75"/>
      <c r="C161" s="160"/>
      <c r="D161" s="160"/>
      <c r="E161" s="160"/>
      <c r="F161" s="160"/>
      <c r="G161" s="160"/>
      <c r="H161" s="160"/>
      <c r="I161" s="160"/>
      <c r="J161" s="160"/>
      <c r="K161" s="160"/>
      <c r="L161" s="76"/>
    </row>
    <row r="162" spans="1:12" ht="18" x14ac:dyDescent="0.25">
      <c r="A162" s="77"/>
      <c r="B162" s="77"/>
      <c r="C162" s="160"/>
      <c r="D162" s="160"/>
      <c r="E162" s="160"/>
      <c r="F162" s="160"/>
      <c r="G162" s="160"/>
      <c r="H162" s="160"/>
      <c r="I162" s="160"/>
      <c r="J162" s="160"/>
      <c r="K162" s="160"/>
      <c r="L162" s="76"/>
    </row>
    <row r="163" spans="1:12" ht="18.75" thickBot="1" x14ac:dyDescent="0.3">
      <c r="A163" s="76"/>
      <c r="B163" s="76"/>
      <c r="C163" s="78"/>
      <c r="D163" s="78"/>
      <c r="E163" s="78"/>
      <c r="F163" s="78"/>
      <c r="G163" s="78"/>
      <c r="H163" s="78"/>
      <c r="I163" s="78"/>
      <c r="J163" s="76"/>
      <c r="K163" s="76"/>
      <c r="L163" s="81" t="s">
        <v>56</v>
      </c>
    </row>
    <row r="164" spans="1:12" ht="15.75" thickTop="1" x14ac:dyDescent="0.25">
      <c r="A164" s="161" t="s">
        <v>57</v>
      </c>
      <c r="B164" s="161" t="s">
        <v>1</v>
      </c>
      <c r="C164" s="163" t="s">
        <v>58</v>
      </c>
      <c r="D164" s="164"/>
      <c r="E164" s="164"/>
      <c r="F164" s="164"/>
      <c r="G164" s="164"/>
      <c r="H164" s="164"/>
      <c r="I164" s="164"/>
      <c r="J164" s="164"/>
      <c r="K164" s="164"/>
      <c r="L164" s="165"/>
    </row>
    <row r="165" spans="1:12" x14ac:dyDescent="0.25">
      <c r="A165" s="162"/>
      <c r="B165" s="162"/>
      <c r="C165" s="156" t="s">
        <v>59</v>
      </c>
      <c r="D165" s="156" t="s">
        <v>60</v>
      </c>
      <c r="E165" s="156" t="s">
        <v>61</v>
      </c>
      <c r="F165" s="156" t="s">
        <v>62</v>
      </c>
      <c r="G165" s="156" t="s">
        <v>63</v>
      </c>
      <c r="H165" s="156" t="s">
        <v>64</v>
      </c>
      <c r="I165" s="156" t="s">
        <v>65</v>
      </c>
      <c r="J165" s="156" t="s">
        <v>66</v>
      </c>
      <c r="K165" s="156" t="s">
        <v>67</v>
      </c>
      <c r="L165" s="156" t="s">
        <v>68</v>
      </c>
    </row>
    <row r="166" spans="1:12" x14ac:dyDescent="0.25">
      <c r="A166" s="157"/>
      <c r="B166" s="157"/>
      <c r="C166" s="157"/>
      <c r="D166" s="157"/>
      <c r="E166" s="157"/>
      <c r="F166" s="157"/>
      <c r="G166" s="157"/>
      <c r="H166" s="157"/>
      <c r="I166" s="157"/>
      <c r="J166" s="157"/>
      <c r="K166" s="157"/>
      <c r="L166" s="157"/>
    </row>
    <row r="167" spans="1:12" x14ac:dyDescent="0.25">
      <c r="A167" s="82"/>
      <c r="B167" s="82"/>
      <c r="C167" s="82"/>
      <c r="D167" s="82"/>
      <c r="E167" s="82"/>
      <c r="F167" s="82"/>
      <c r="G167" s="82"/>
      <c r="H167" s="82"/>
      <c r="I167" s="82"/>
      <c r="J167" s="82"/>
      <c r="K167" s="82"/>
      <c r="L167" s="82"/>
    </row>
    <row r="168" spans="1:12" ht="16.5" x14ac:dyDescent="0.3">
      <c r="A168" s="83" t="s">
        <v>3</v>
      </c>
      <c r="B168" s="84" t="s">
        <v>69</v>
      </c>
      <c r="C168" s="85">
        <f>C170+C171</f>
        <v>1038.9000000000001</v>
      </c>
      <c r="D168" s="85">
        <f t="shared" ref="D168" si="58">D170+D171</f>
        <v>812.90000000000009</v>
      </c>
      <c r="E168" s="86">
        <v>0</v>
      </c>
      <c r="F168" s="85">
        <f t="shared" ref="F168:K168" si="59">F170+F171</f>
        <v>716.40000000000009</v>
      </c>
      <c r="G168" s="85">
        <f t="shared" si="59"/>
        <v>17.7</v>
      </c>
      <c r="H168" s="85">
        <f t="shared" si="59"/>
        <v>668</v>
      </c>
      <c r="I168" s="85">
        <f t="shared" si="59"/>
        <v>1007.6</v>
      </c>
      <c r="J168" s="85">
        <f t="shared" si="59"/>
        <v>2599.8000000000002</v>
      </c>
      <c r="K168" s="85">
        <f t="shared" si="59"/>
        <v>2696.8</v>
      </c>
      <c r="L168" s="85">
        <f>SUM(C168:K168)</f>
        <v>9558.1</v>
      </c>
    </row>
    <row r="169" spans="1:12" x14ac:dyDescent="0.25">
      <c r="A169" s="87"/>
      <c r="B169" s="88"/>
      <c r="C169" s="89"/>
      <c r="D169" s="89"/>
      <c r="E169" s="89"/>
      <c r="F169" s="89"/>
      <c r="G169" s="89"/>
      <c r="H169" s="89"/>
      <c r="I169" s="89"/>
      <c r="J169" s="89"/>
      <c r="K169" s="89"/>
      <c r="L169" s="89"/>
    </row>
    <row r="170" spans="1:12" ht="16.5" x14ac:dyDescent="0.3">
      <c r="A170" s="90" t="s">
        <v>70</v>
      </c>
      <c r="B170" s="91" t="s">
        <v>71</v>
      </c>
      <c r="C170" s="92">
        <f>C74+C138</f>
        <v>1038.9000000000001</v>
      </c>
      <c r="D170" s="92">
        <f t="shared" ref="D170:K170" si="60">D74+D138</f>
        <v>812.90000000000009</v>
      </c>
      <c r="E170" s="92">
        <f t="shared" si="60"/>
        <v>0</v>
      </c>
      <c r="F170" s="92">
        <f t="shared" si="60"/>
        <v>716.40000000000009</v>
      </c>
      <c r="G170" s="92">
        <f t="shared" si="60"/>
        <v>0</v>
      </c>
      <c r="H170" s="92">
        <f t="shared" si="60"/>
        <v>668</v>
      </c>
      <c r="I170" s="92">
        <f t="shared" si="60"/>
        <v>1007.6</v>
      </c>
      <c r="J170" s="92">
        <f t="shared" si="60"/>
        <v>2599.8000000000002</v>
      </c>
      <c r="K170" s="92">
        <f t="shared" si="60"/>
        <v>2696.8</v>
      </c>
      <c r="L170" s="92">
        <f>SUM(C170:K170)</f>
        <v>9540.4000000000015</v>
      </c>
    </row>
    <row r="171" spans="1:12" ht="16.5" x14ac:dyDescent="0.3">
      <c r="A171" s="93" t="s">
        <v>72</v>
      </c>
      <c r="B171" s="91" t="s">
        <v>73</v>
      </c>
      <c r="C171" s="94">
        <f>SUM(C172:E173)</f>
        <v>0</v>
      </c>
      <c r="D171" s="86">
        <f>SUM(D172:D173)</f>
        <v>0</v>
      </c>
      <c r="E171" s="86">
        <f>SUM(E172:E173)</f>
        <v>0</v>
      </c>
      <c r="F171" s="94">
        <f>SUM(F172:F173)</f>
        <v>0</v>
      </c>
      <c r="G171" s="94">
        <f>SUM(G172:G173)</f>
        <v>17.7</v>
      </c>
      <c r="H171" s="94">
        <f>SUM(H172:J173)</f>
        <v>0</v>
      </c>
      <c r="I171" s="86">
        <f>SUM(I172:K173)</f>
        <v>0</v>
      </c>
      <c r="J171" s="86">
        <f>SUM(J172:J173)</f>
        <v>0</v>
      </c>
      <c r="K171" s="86">
        <f>SUM(K172:K173)</f>
        <v>0</v>
      </c>
      <c r="L171" s="94">
        <f>SUM(L172:M173)</f>
        <v>17.7</v>
      </c>
    </row>
    <row r="172" spans="1:12" ht="16.5" x14ac:dyDescent="0.3">
      <c r="A172" s="95"/>
      <c r="B172" s="91" t="s">
        <v>74</v>
      </c>
      <c r="C172" s="86">
        <f>C76+C140</f>
        <v>0</v>
      </c>
      <c r="D172" s="86">
        <f t="shared" ref="D172:K173" si="61">D76+D140</f>
        <v>0</v>
      </c>
      <c r="E172" s="86">
        <f t="shared" si="61"/>
        <v>0</v>
      </c>
      <c r="F172" s="86">
        <f t="shared" si="61"/>
        <v>0</v>
      </c>
      <c r="G172" s="94">
        <f t="shared" si="61"/>
        <v>17.7</v>
      </c>
      <c r="H172" s="86">
        <f t="shared" si="61"/>
        <v>0</v>
      </c>
      <c r="I172" s="86">
        <f t="shared" si="61"/>
        <v>0</v>
      </c>
      <c r="J172" s="86">
        <f t="shared" si="61"/>
        <v>0</v>
      </c>
      <c r="K172" s="86">
        <f t="shared" si="61"/>
        <v>0</v>
      </c>
      <c r="L172" s="92">
        <f>SUM(C172:K172)</f>
        <v>17.7</v>
      </c>
    </row>
    <row r="173" spans="1:12" ht="16.5" x14ac:dyDescent="0.3">
      <c r="A173" s="95"/>
      <c r="B173" s="91" t="s">
        <v>117</v>
      </c>
      <c r="C173" s="94">
        <f>C77+C141</f>
        <v>0</v>
      </c>
      <c r="D173" s="94">
        <f t="shared" si="61"/>
        <v>0</v>
      </c>
      <c r="E173" s="94">
        <f t="shared" si="61"/>
        <v>0</v>
      </c>
      <c r="F173" s="94">
        <f t="shared" si="61"/>
        <v>0</v>
      </c>
      <c r="G173" s="94">
        <f t="shared" si="61"/>
        <v>0</v>
      </c>
      <c r="H173" s="94">
        <f t="shared" si="61"/>
        <v>0</v>
      </c>
      <c r="I173" s="94">
        <f t="shared" si="61"/>
        <v>0</v>
      </c>
      <c r="J173" s="94">
        <f t="shared" si="61"/>
        <v>0</v>
      </c>
      <c r="K173" s="94">
        <f t="shared" si="61"/>
        <v>0</v>
      </c>
      <c r="L173" s="92">
        <f>SUM(C173:K173)</f>
        <v>0</v>
      </c>
    </row>
    <row r="174" spans="1:12" ht="16.5" x14ac:dyDescent="0.3">
      <c r="A174" s="96"/>
      <c r="B174" s="91"/>
      <c r="C174" s="92"/>
      <c r="D174" s="92"/>
      <c r="E174" s="92"/>
      <c r="F174" s="92"/>
      <c r="G174" s="92"/>
      <c r="H174" s="92"/>
      <c r="I174" s="92"/>
      <c r="J174" s="92"/>
      <c r="K174" s="92"/>
      <c r="L174" s="92"/>
    </row>
    <row r="175" spans="1:12" x14ac:dyDescent="0.25">
      <c r="A175" s="97" t="s">
        <v>4</v>
      </c>
      <c r="B175" s="98" t="s">
        <v>76</v>
      </c>
      <c r="C175" s="99">
        <f>C177+C183+C185</f>
        <v>1773</v>
      </c>
      <c r="D175" s="99">
        <f t="shared" ref="D175:G175" si="62">D177+D183+D185</f>
        <v>200.13</v>
      </c>
      <c r="E175" s="99">
        <f t="shared" si="62"/>
        <v>2.98</v>
      </c>
      <c r="F175" s="99">
        <f t="shared" si="62"/>
        <v>4.6500000000000004</v>
      </c>
      <c r="G175" s="99">
        <f t="shared" si="62"/>
        <v>41.480000000000004</v>
      </c>
      <c r="H175" s="99">
        <f>H177+H183+H185</f>
        <v>0.2</v>
      </c>
      <c r="I175" s="99">
        <f>I177+I183+I185</f>
        <v>112.9</v>
      </c>
      <c r="J175" s="99">
        <f t="shared" ref="J175:K175" si="63">J177+J183+J185</f>
        <v>1.46</v>
      </c>
      <c r="K175" s="99">
        <f t="shared" si="63"/>
        <v>0</v>
      </c>
      <c r="L175" s="99">
        <f>SUM(C175:K175)</f>
        <v>2136.8000000000002</v>
      </c>
    </row>
    <row r="176" spans="1:12" x14ac:dyDescent="0.25">
      <c r="A176" s="100"/>
      <c r="B176" s="88"/>
      <c r="C176" s="89"/>
      <c r="D176" s="89"/>
      <c r="E176" s="89"/>
      <c r="F176" s="89"/>
      <c r="G176" s="89"/>
      <c r="H176" s="89"/>
      <c r="I176" s="89"/>
      <c r="J176" s="89"/>
      <c r="K176" s="89"/>
      <c r="L176" s="89"/>
    </row>
    <row r="177" spans="1:12" ht="16.5" x14ac:dyDescent="0.3">
      <c r="A177" s="93" t="s">
        <v>77</v>
      </c>
      <c r="B177" s="91" t="s">
        <v>78</v>
      </c>
      <c r="C177" s="92">
        <f>C178+C179+C180+C181+C182</f>
        <v>603.09999999999991</v>
      </c>
      <c r="D177" s="86">
        <f>SUM(D178:D182)</f>
        <v>0</v>
      </c>
      <c r="E177" s="86">
        <f t="shared" ref="E177:K177" si="64">SUM(E178:E179)</f>
        <v>0</v>
      </c>
      <c r="F177" s="86">
        <f t="shared" si="64"/>
        <v>0</v>
      </c>
      <c r="G177" s="86">
        <f t="shared" si="64"/>
        <v>0</v>
      </c>
      <c r="H177" s="86">
        <f t="shared" si="64"/>
        <v>0</v>
      </c>
      <c r="I177" s="86">
        <f t="shared" si="64"/>
        <v>0</v>
      </c>
      <c r="J177" s="86">
        <f t="shared" si="64"/>
        <v>0</v>
      </c>
      <c r="K177" s="86">
        <f t="shared" si="64"/>
        <v>0</v>
      </c>
      <c r="L177" s="92">
        <f t="shared" ref="L177:L183" si="65">SUM(C177:K177)</f>
        <v>603.09999999999991</v>
      </c>
    </row>
    <row r="178" spans="1:12" ht="16.5" x14ac:dyDescent="0.3">
      <c r="A178" s="93"/>
      <c r="B178" s="91" t="s">
        <v>79</v>
      </c>
      <c r="C178" s="101">
        <f>C82+C146</f>
        <v>341.29999999999995</v>
      </c>
      <c r="D178" s="86">
        <v>0</v>
      </c>
      <c r="E178" s="86">
        <v>0</v>
      </c>
      <c r="F178" s="86">
        <v>0</v>
      </c>
      <c r="G178" s="86">
        <v>0</v>
      </c>
      <c r="H178" s="86">
        <v>0</v>
      </c>
      <c r="I178" s="86">
        <v>0</v>
      </c>
      <c r="J178" s="86">
        <v>0</v>
      </c>
      <c r="K178" s="86">
        <v>0</v>
      </c>
      <c r="L178" s="92">
        <f t="shared" si="65"/>
        <v>341.29999999999995</v>
      </c>
    </row>
    <row r="179" spans="1:12" ht="16.5" x14ac:dyDescent="0.3">
      <c r="A179" s="93"/>
      <c r="B179" s="91" t="s">
        <v>80</v>
      </c>
      <c r="C179" s="86">
        <v>0</v>
      </c>
      <c r="D179" s="86">
        <v>0</v>
      </c>
      <c r="E179" s="86">
        <v>0</v>
      </c>
      <c r="F179" s="86">
        <v>0</v>
      </c>
      <c r="G179" s="86">
        <v>0</v>
      </c>
      <c r="H179" s="86">
        <v>0</v>
      </c>
      <c r="I179" s="86">
        <v>0</v>
      </c>
      <c r="J179" s="86">
        <v>0</v>
      </c>
      <c r="K179" s="86">
        <v>0</v>
      </c>
      <c r="L179" s="92">
        <f t="shared" si="65"/>
        <v>0</v>
      </c>
    </row>
    <row r="180" spans="1:12" ht="16.5" x14ac:dyDescent="0.3">
      <c r="A180" s="93"/>
      <c r="B180" s="91" t="s">
        <v>81</v>
      </c>
      <c r="C180" s="101">
        <f t="shared" ref="C180:C181" si="66">C84+C148</f>
        <v>261.8</v>
      </c>
      <c r="D180" s="86">
        <v>0</v>
      </c>
      <c r="E180" s="86">
        <v>0</v>
      </c>
      <c r="F180" s="86">
        <v>0</v>
      </c>
      <c r="G180" s="86">
        <v>0</v>
      </c>
      <c r="H180" s="86">
        <v>0</v>
      </c>
      <c r="I180" s="86">
        <v>0</v>
      </c>
      <c r="J180" s="86">
        <v>0</v>
      </c>
      <c r="K180" s="86">
        <v>0</v>
      </c>
      <c r="L180" s="92">
        <f t="shared" si="65"/>
        <v>261.8</v>
      </c>
    </row>
    <row r="181" spans="1:12" ht="16.5" x14ac:dyDescent="0.3">
      <c r="A181" s="93"/>
      <c r="B181" s="91" t="s">
        <v>82</v>
      </c>
      <c r="C181" s="101">
        <f t="shared" si="66"/>
        <v>0</v>
      </c>
      <c r="D181" s="86">
        <v>0</v>
      </c>
      <c r="E181" s="86">
        <v>0</v>
      </c>
      <c r="F181" s="86">
        <v>0</v>
      </c>
      <c r="G181" s="86">
        <v>0</v>
      </c>
      <c r="H181" s="86">
        <v>0</v>
      </c>
      <c r="I181" s="86">
        <v>0</v>
      </c>
      <c r="J181" s="86">
        <v>0</v>
      </c>
      <c r="K181" s="86">
        <v>0</v>
      </c>
      <c r="L181" s="92">
        <f t="shared" si="65"/>
        <v>0</v>
      </c>
    </row>
    <row r="182" spans="1:12" ht="16.5" x14ac:dyDescent="0.3">
      <c r="A182" s="93"/>
      <c r="B182" s="91" t="s">
        <v>83</v>
      </c>
      <c r="C182" s="86">
        <v>0</v>
      </c>
      <c r="D182" s="86">
        <v>0</v>
      </c>
      <c r="E182" s="86">
        <v>0</v>
      </c>
      <c r="F182" s="86">
        <v>0</v>
      </c>
      <c r="G182" s="86">
        <v>0</v>
      </c>
      <c r="H182" s="86">
        <v>0</v>
      </c>
      <c r="I182" s="86">
        <v>0</v>
      </c>
      <c r="J182" s="86">
        <v>0</v>
      </c>
      <c r="K182" s="86">
        <v>0</v>
      </c>
      <c r="L182" s="92">
        <f t="shared" si="65"/>
        <v>0</v>
      </c>
    </row>
    <row r="183" spans="1:12" ht="16.5" x14ac:dyDescent="0.3">
      <c r="A183" s="93" t="s">
        <v>84</v>
      </c>
      <c r="B183" s="91" t="s">
        <v>85</v>
      </c>
      <c r="C183" s="92">
        <f>C184</f>
        <v>1168.4000000000001</v>
      </c>
      <c r="D183" s="94">
        <f t="shared" ref="D183:K183" si="67">D184</f>
        <v>197.2</v>
      </c>
      <c r="E183" s="86">
        <f t="shared" si="67"/>
        <v>0</v>
      </c>
      <c r="F183" s="86">
        <f t="shared" si="67"/>
        <v>0</v>
      </c>
      <c r="G183" s="86">
        <f t="shared" si="67"/>
        <v>0</v>
      </c>
      <c r="H183" s="86">
        <f t="shared" si="67"/>
        <v>0</v>
      </c>
      <c r="I183" s="92">
        <f t="shared" si="67"/>
        <v>107.60000000000001</v>
      </c>
      <c r="J183" s="86">
        <f t="shared" si="67"/>
        <v>0</v>
      </c>
      <c r="K183" s="86">
        <f t="shared" si="67"/>
        <v>0</v>
      </c>
      <c r="L183" s="92">
        <f t="shared" si="65"/>
        <v>1473.2</v>
      </c>
    </row>
    <row r="184" spans="1:12" ht="16.5" x14ac:dyDescent="0.3">
      <c r="A184" s="93"/>
      <c r="B184" s="91" t="s">
        <v>86</v>
      </c>
      <c r="C184" s="102">
        <f>C88+C152</f>
        <v>1168.4000000000001</v>
      </c>
      <c r="D184" s="102">
        <f t="shared" ref="D184:I184" si="68">D88+D152</f>
        <v>197.2</v>
      </c>
      <c r="E184" s="86">
        <v>0</v>
      </c>
      <c r="F184" s="86">
        <v>0</v>
      </c>
      <c r="G184" s="86">
        <v>0</v>
      </c>
      <c r="H184" s="86">
        <v>0</v>
      </c>
      <c r="I184" s="102">
        <f t="shared" si="68"/>
        <v>107.60000000000001</v>
      </c>
      <c r="J184" s="86">
        <v>0</v>
      </c>
      <c r="K184" s="86">
        <v>0</v>
      </c>
      <c r="L184" s="92">
        <f>SUM(C184:K184)</f>
        <v>1473.2</v>
      </c>
    </row>
    <row r="185" spans="1:12" ht="16.5" x14ac:dyDescent="0.3">
      <c r="A185" s="93" t="s">
        <v>87</v>
      </c>
      <c r="B185" s="91" t="s">
        <v>88</v>
      </c>
      <c r="C185" s="92">
        <f>SUM(C186:C189)</f>
        <v>1.5</v>
      </c>
      <c r="D185" s="92">
        <f t="shared" ref="D185" si="69">SUM(D186:D189)</f>
        <v>2.93</v>
      </c>
      <c r="E185" s="92">
        <f>SUM(E186:E189)</f>
        <v>2.98</v>
      </c>
      <c r="F185" s="92">
        <f t="shared" ref="F185" si="70">SUM(F186:F189)</f>
        <v>4.6500000000000004</v>
      </c>
      <c r="G185" s="92">
        <f>SUM(G186:G189)</f>
        <v>41.480000000000004</v>
      </c>
      <c r="H185" s="92">
        <f t="shared" ref="H185" si="71">SUM(H186:H189)</f>
        <v>0.2</v>
      </c>
      <c r="I185" s="92">
        <f>SUM(I186:I189)</f>
        <v>5.3</v>
      </c>
      <c r="J185" s="92">
        <f t="shared" ref="J185" si="72">SUM(J186:J189)</f>
        <v>1.46</v>
      </c>
      <c r="K185" s="86">
        <v>0</v>
      </c>
      <c r="L185" s="92">
        <f>SUM(C185:K185)</f>
        <v>60.500000000000007</v>
      </c>
    </row>
    <row r="186" spans="1:12" ht="16.5" x14ac:dyDescent="0.3">
      <c r="A186" s="95"/>
      <c r="B186" s="91" t="s">
        <v>89</v>
      </c>
      <c r="C186" s="94">
        <f>C90+C154</f>
        <v>1.5</v>
      </c>
      <c r="D186" s="94">
        <f t="shared" ref="D186:K186" si="73">D90+D154</f>
        <v>2.93</v>
      </c>
      <c r="E186" s="94">
        <f t="shared" si="73"/>
        <v>2.98</v>
      </c>
      <c r="F186" s="94">
        <f t="shared" si="73"/>
        <v>4.6500000000000004</v>
      </c>
      <c r="G186" s="94">
        <f t="shared" si="73"/>
        <v>4.3599999999999994</v>
      </c>
      <c r="H186" s="94">
        <f t="shared" si="73"/>
        <v>0.2</v>
      </c>
      <c r="I186" s="94">
        <f t="shared" si="73"/>
        <v>5.3</v>
      </c>
      <c r="J186" s="94">
        <f t="shared" si="73"/>
        <v>1.46</v>
      </c>
      <c r="K186" s="94">
        <f t="shared" si="73"/>
        <v>1.02</v>
      </c>
      <c r="L186" s="92">
        <f>SUM(C186:K186)</f>
        <v>24.400000000000002</v>
      </c>
    </row>
    <row r="187" spans="1:12" ht="16.5" x14ac:dyDescent="0.3">
      <c r="A187" s="95"/>
      <c r="B187" s="91" t="s">
        <v>90</v>
      </c>
      <c r="C187" s="94">
        <f t="shared" ref="C187:K189" si="74">C91+C155</f>
        <v>0</v>
      </c>
      <c r="D187" s="94">
        <f t="shared" si="74"/>
        <v>0</v>
      </c>
      <c r="E187" s="94">
        <f t="shared" si="74"/>
        <v>0</v>
      </c>
      <c r="F187" s="94">
        <f t="shared" si="74"/>
        <v>0</v>
      </c>
      <c r="G187" s="94">
        <f t="shared" si="74"/>
        <v>0</v>
      </c>
      <c r="H187" s="94">
        <f t="shared" si="74"/>
        <v>0</v>
      </c>
      <c r="I187" s="94">
        <f t="shared" si="74"/>
        <v>0</v>
      </c>
      <c r="J187" s="94">
        <f t="shared" si="74"/>
        <v>0</v>
      </c>
      <c r="K187" s="94">
        <f t="shared" si="74"/>
        <v>0</v>
      </c>
      <c r="L187" s="92">
        <f t="shared" ref="L187:L188" si="75">SUM(C187:K187)</f>
        <v>0</v>
      </c>
    </row>
    <row r="188" spans="1:12" ht="16.5" x14ac:dyDescent="0.3">
      <c r="A188" s="91"/>
      <c r="B188" s="91" t="s">
        <v>91</v>
      </c>
      <c r="C188" s="94">
        <f t="shared" si="74"/>
        <v>0</v>
      </c>
      <c r="D188" s="94">
        <f t="shared" si="74"/>
        <v>0</v>
      </c>
      <c r="E188" s="94">
        <f t="shared" si="74"/>
        <v>0</v>
      </c>
      <c r="F188" s="94">
        <f t="shared" si="74"/>
        <v>0</v>
      </c>
      <c r="G188" s="94">
        <f t="shared" si="74"/>
        <v>37.120000000000005</v>
      </c>
      <c r="H188" s="94">
        <f t="shared" si="74"/>
        <v>0</v>
      </c>
      <c r="I188" s="94">
        <f t="shared" si="74"/>
        <v>0</v>
      </c>
      <c r="J188" s="94">
        <f t="shared" si="74"/>
        <v>0</v>
      </c>
      <c r="K188" s="94">
        <f t="shared" si="74"/>
        <v>0</v>
      </c>
      <c r="L188" s="92">
        <f t="shared" si="75"/>
        <v>37.120000000000005</v>
      </c>
    </row>
    <row r="189" spans="1:12" ht="17.25" thickBot="1" x14ac:dyDescent="0.35">
      <c r="A189" s="103"/>
      <c r="B189" s="103" t="s">
        <v>92</v>
      </c>
      <c r="C189" s="94">
        <f t="shared" si="74"/>
        <v>0</v>
      </c>
      <c r="D189" s="94">
        <f t="shared" si="74"/>
        <v>0</v>
      </c>
      <c r="E189" s="94">
        <f t="shared" si="74"/>
        <v>0</v>
      </c>
      <c r="F189" s="94">
        <f t="shared" si="74"/>
        <v>0</v>
      </c>
      <c r="G189" s="94">
        <f t="shared" si="74"/>
        <v>0</v>
      </c>
      <c r="H189" s="94">
        <f t="shared" si="74"/>
        <v>0</v>
      </c>
      <c r="I189" s="94">
        <f t="shared" si="74"/>
        <v>0</v>
      </c>
      <c r="J189" s="94">
        <f t="shared" si="74"/>
        <v>0</v>
      </c>
      <c r="K189" s="94">
        <f t="shared" si="74"/>
        <v>0</v>
      </c>
      <c r="L189" s="86">
        <v>0</v>
      </c>
    </row>
    <row r="190" spans="1:12" ht="15.75" thickTop="1" x14ac:dyDescent="0.25">
      <c r="A190" s="104"/>
      <c r="B190" s="166" t="s">
        <v>5</v>
      </c>
      <c r="C190" s="158">
        <f t="shared" ref="C190:K190" si="76">C175+C168</f>
        <v>2811.9</v>
      </c>
      <c r="D190" s="158">
        <f t="shared" si="76"/>
        <v>1013.0300000000001</v>
      </c>
      <c r="E190" s="158">
        <f t="shared" si="76"/>
        <v>2.98</v>
      </c>
      <c r="F190" s="158">
        <f t="shared" si="76"/>
        <v>721.05000000000007</v>
      </c>
      <c r="G190" s="158">
        <f t="shared" si="76"/>
        <v>59.180000000000007</v>
      </c>
      <c r="H190" s="158">
        <f t="shared" si="76"/>
        <v>668.2</v>
      </c>
      <c r="I190" s="158">
        <f t="shared" si="76"/>
        <v>1120.5</v>
      </c>
      <c r="J190" s="158">
        <f t="shared" si="76"/>
        <v>2601.2600000000002</v>
      </c>
      <c r="K190" s="158">
        <f t="shared" si="76"/>
        <v>2696.8</v>
      </c>
      <c r="L190" s="158">
        <f>SUM(C190:K190)</f>
        <v>11694.900000000001</v>
      </c>
    </row>
    <row r="191" spans="1:12" ht="15.75" thickBot="1" x14ac:dyDescent="0.3">
      <c r="A191" s="105"/>
      <c r="B191" s="167"/>
      <c r="C191" s="159"/>
      <c r="D191" s="159"/>
      <c r="E191" s="159"/>
      <c r="F191" s="159"/>
      <c r="G191" s="159"/>
      <c r="H191" s="159"/>
      <c r="I191" s="159"/>
      <c r="J191" s="159"/>
      <c r="K191" s="159"/>
      <c r="L191" s="159"/>
    </row>
    <row r="192" spans="1:12" ht="15.75" thickTop="1" x14ac:dyDescent="0.25"/>
    <row r="194" spans="1:12" ht="16.5" x14ac:dyDescent="0.25">
      <c r="A194" s="75"/>
      <c r="B194" s="75"/>
      <c r="C194" s="160"/>
      <c r="D194" s="160"/>
      <c r="E194" s="160"/>
      <c r="F194" s="160"/>
      <c r="G194" s="160"/>
      <c r="H194" s="160"/>
      <c r="I194" s="160"/>
      <c r="J194" s="160"/>
      <c r="K194" s="160"/>
      <c r="L194" s="76"/>
    </row>
    <row r="195" spans="1:12" ht="18" x14ac:dyDescent="0.25">
      <c r="A195" s="77"/>
      <c r="B195" s="77"/>
      <c r="C195" s="160"/>
      <c r="D195" s="160"/>
      <c r="E195" s="160"/>
      <c r="F195" s="160"/>
      <c r="G195" s="160"/>
      <c r="H195" s="160"/>
      <c r="I195" s="160"/>
      <c r="J195" s="160"/>
      <c r="K195" s="160"/>
      <c r="L195" s="76"/>
    </row>
    <row r="196" spans="1:12" ht="18.75" thickBot="1" x14ac:dyDescent="0.3">
      <c r="A196" s="76"/>
      <c r="B196" s="76"/>
      <c r="C196" s="78"/>
      <c r="D196" s="78"/>
      <c r="E196" s="78"/>
      <c r="F196" s="78"/>
      <c r="G196" s="78"/>
      <c r="H196" s="78"/>
      <c r="I196" s="78"/>
      <c r="J196" s="76"/>
      <c r="K196" s="76"/>
      <c r="L196" s="81" t="s">
        <v>56</v>
      </c>
    </row>
    <row r="197" spans="1:12" ht="15.75" thickTop="1" x14ac:dyDescent="0.25">
      <c r="A197" s="161" t="s">
        <v>57</v>
      </c>
      <c r="B197" s="161" t="s">
        <v>1</v>
      </c>
      <c r="C197" s="163" t="s">
        <v>58</v>
      </c>
      <c r="D197" s="164"/>
      <c r="E197" s="164"/>
      <c r="F197" s="164"/>
      <c r="G197" s="164"/>
      <c r="H197" s="164"/>
      <c r="I197" s="164"/>
      <c r="J197" s="164"/>
      <c r="K197" s="164"/>
      <c r="L197" s="165"/>
    </row>
    <row r="198" spans="1:12" x14ac:dyDescent="0.25">
      <c r="A198" s="162"/>
      <c r="B198" s="162"/>
      <c r="C198" s="156" t="s">
        <v>59</v>
      </c>
      <c r="D198" s="156" t="s">
        <v>60</v>
      </c>
      <c r="E198" s="156" t="s">
        <v>61</v>
      </c>
      <c r="F198" s="156" t="s">
        <v>62</v>
      </c>
      <c r="G198" s="156" t="s">
        <v>63</v>
      </c>
      <c r="H198" s="156" t="s">
        <v>64</v>
      </c>
      <c r="I198" s="156" t="s">
        <v>65</v>
      </c>
      <c r="J198" s="156" t="s">
        <v>66</v>
      </c>
      <c r="K198" s="156" t="s">
        <v>67</v>
      </c>
      <c r="L198" s="156" t="s">
        <v>68</v>
      </c>
    </row>
    <row r="199" spans="1:12" x14ac:dyDescent="0.25">
      <c r="A199" s="157"/>
      <c r="B199" s="157"/>
      <c r="C199" s="157"/>
      <c r="D199" s="157"/>
      <c r="E199" s="157"/>
      <c r="F199" s="157"/>
      <c r="G199" s="157"/>
      <c r="H199" s="157"/>
      <c r="I199" s="157"/>
      <c r="J199" s="157"/>
      <c r="K199" s="157"/>
      <c r="L199" s="157"/>
    </row>
    <row r="200" spans="1:12" x14ac:dyDescent="0.25">
      <c r="A200" s="82"/>
      <c r="B200" s="82"/>
      <c r="C200" s="82"/>
      <c r="D200" s="82"/>
      <c r="E200" s="82"/>
      <c r="F200" s="82"/>
      <c r="G200" s="82"/>
      <c r="H200" s="82"/>
      <c r="I200" s="82"/>
      <c r="J200" s="82"/>
      <c r="K200" s="82"/>
      <c r="L200" s="82"/>
    </row>
    <row r="201" spans="1:12" ht="16.5" x14ac:dyDescent="0.3">
      <c r="A201" s="83" t="s">
        <v>3</v>
      </c>
      <c r="B201" s="84" t="s">
        <v>69</v>
      </c>
      <c r="C201" s="85">
        <f>C203+C204</f>
        <v>2005</v>
      </c>
      <c r="D201" s="85">
        <f t="shared" ref="D201" si="77">D203+D204</f>
        <v>1813.5</v>
      </c>
      <c r="E201" s="86">
        <v>0</v>
      </c>
      <c r="F201" s="85">
        <f t="shared" ref="F201:K201" si="78">F203+F204</f>
        <v>1412.9</v>
      </c>
      <c r="G201" s="85">
        <f t="shared" si="78"/>
        <v>60.35</v>
      </c>
      <c r="H201" s="85">
        <f t="shared" si="78"/>
        <v>1444.9</v>
      </c>
      <c r="I201" s="85">
        <f t="shared" si="78"/>
        <v>1800</v>
      </c>
      <c r="J201" s="85">
        <f t="shared" si="78"/>
        <v>4319</v>
      </c>
      <c r="K201" s="85">
        <f t="shared" si="78"/>
        <v>4595.6000000000004</v>
      </c>
      <c r="L201" s="85">
        <f>SUM(C201:K201)</f>
        <v>17451.25</v>
      </c>
    </row>
    <row r="202" spans="1:12" x14ac:dyDescent="0.25">
      <c r="A202" s="87"/>
      <c r="B202" s="88"/>
      <c r="C202" s="89"/>
      <c r="D202" s="89"/>
      <c r="E202" s="89"/>
      <c r="F202" s="89"/>
      <c r="G202" s="89"/>
      <c r="H202" s="89"/>
      <c r="I202" s="89"/>
      <c r="J202" s="89"/>
      <c r="K202" s="89"/>
      <c r="L202" s="89"/>
    </row>
    <row r="203" spans="1:12" ht="16.5" x14ac:dyDescent="0.3">
      <c r="A203" s="90" t="s">
        <v>70</v>
      </c>
      <c r="B203" s="91" t="s">
        <v>71</v>
      </c>
      <c r="C203" s="92">
        <f>C106+C170</f>
        <v>2005</v>
      </c>
      <c r="D203" s="92">
        <f>D106+D170</f>
        <v>1813.5</v>
      </c>
      <c r="E203" s="86">
        <v>0</v>
      </c>
      <c r="F203" s="92">
        <f>F106+F170</f>
        <v>1412.9</v>
      </c>
      <c r="G203" s="86">
        <v>0</v>
      </c>
      <c r="H203" s="92">
        <f>H106+H170</f>
        <v>1444.9</v>
      </c>
      <c r="I203" s="92">
        <f>I106+I170</f>
        <v>1800</v>
      </c>
      <c r="J203" s="92">
        <f>J106+J170</f>
        <v>4319</v>
      </c>
      <c r="K203" s="92">
        <f>K106+K170</f>
        <v>4595.6000000000004</v>
      </c>
      <c r="L203" s="92">
        <f>SUM(C203:K203)</f>
        <v>17390.900000000001</v>
      </c>
    </row>
    <row r="204" spans="1:12" ht="16.5" x14ac:dyDescent="0.3">
      <c r="A204" s="93" t="s">
        <v>72</v>
      </c>
      <c r="B204" s="91" t="s">
        <v>73</v>
      </c>
      <c r="C204" s="86">
        <f>SUM(C205:E206)</f>
        <v>0</v>
      </c>
      <c r="D204" s="86">
        <f>SUM(D205:D206)</f>
        <v>0</v>
      </c>
      <c r="E204" s="86">
        <f>SUM(E205:E206)</f>
        <v>0</v>
      </c>
      <c r="F204" s="94">
        <f>SUM(F205:F206)</f>
        <v>0</v>
      </c>
      <c r="G204" s="94">
        <f>SUM(G205:G206)</f>
        <v>60.35</v>
      </c>
      <c r="H204" s="94">
        <f>SUM(H205:J206)</f>
        <v>0</v>
      </c>
      <c r="I204" s="86">
        <f>SUM(I205:K206)</f>
        <v>0</v>
      </c>
      <c r="J204" s="86">
        <f>SUM(J205:J206)</f>
        <v>0</v>
      </c>
      <c r="K204" s="86">
        <f>SUM(K205:K206)</f>
        <v>0</v>
      </c>
      <c r="L204" s="94">
        <f>SUM(L205:M206)</f>
        <v>60.35</v>
      </c>
    </row>
    <row r="205" spans="1:12" ht="16.5" x14ac:dyDescent="0.3">
      <c r="A205" s="95"/>
      <c r="B205" s="91" t="s">
        <v>74</v>
      </c>
      <c r="C205" s="86">
        <v>0</v>
      </c>
      <c r="D205" s="86">
        <v>0</v>
      </c>
      <c r="E205" s="86">
        <v>0</v>
      </c>
      <c r="F205" s="86">
        <v>0</v>
      </c>
      <c r="G205" s="92">
        <f>G76+G108+G140</f>
        <v>60.35</v>
      </c>
      <c r="H205" s="86">
        <v>0</v>
      </c>
      <c r="I205" s="86">
        <v>0</v>
      </c>
      <c r="J205" s="86">
        <v>0</v>
      </c>
      <c r="K205" s="86">
        <v>0</v>
      </c>
      <c r="L205" s="92">
        <f>SUM(C205:K205)</f>
        <v>60.35</v>
      </c>
    </row>
    <row r="206" spans="1:12" ht="16.5" x14ac:dyDescent="0.3">
      <c r="A206" s="95"/>
      <c r="B206" s="91" t="s">
        <v>75</v>
      </c>
      <c r="C206" s="86">
        <v>0</v>
      </c>
      <c r="D206" s="86">
        <v>0</v>
      </c>
      <c r="E206" s="86">
        <v>0</v>
      </c>
      <c r="F206" s="86">
        <v>0</v>
      </c>
      <c r="G206" s="86">
        <v>0</v>
      </c>
      <c r="H206" s="86">
        <v>0</v>
      </c>
      <c r="I206" s="86">
        <v>0</v>
      </c>
      <c r="J206" s="86">
        <v>0</v>
      </c>
      <c r="K206" s="86">
        <v>0</v>
      </c>
      <c r="L206" s="86">
        <v>0</v>
      </c>
    </row>
    <row r="207" spans="1:12" ht="16.5" x14ac:dyDescent="0.3">
      <c r="A207" s="96"/>
      <c r="B207" s="91"/>
      <c r="C207" s="92"/>
      <c r="D207" s="92"/>
      <c r="E207" s="92"/>
      <c r="F207" s="92"/>
      <c r="G207" s="92"/>
      <c r="H207" s="92"/>
      <c r="I207" s="92"/>
      <c r="J207" s="92"/>
      <c r="K207" s="92"/>
      <c r="L207" s="92"/>
    </row>
    <row r="208" spans="1:12" x14ac:dyDescent="0.25">
      <c r="A208" s="97" t="s">
        <v>4</v>
      </c>
      <c r="B208" s="98" t="s">
        <v>76</v>
      </c>
      <c r="C208" s="99">
        <f>C210+C216+C218</f>
        <v>3112.5</v>
      </c>
      <c r="D208" s="99">
        <f t="shared" ref="D208:G208" si="79">D210+D216+D218</f>
        <v>312.63</v>
      </c>
      <c r="E208" s="99">
        <f t="shared" si="79"/>
        <v>9.4</v>
      </c>
      <c r="F208" s="99">
        <f t="shared" si="79"/>
        <v>8.9</v>
      </c>
      <c r="G208" s="99">
        <f t="shared" si="79"/>
        <v>55.21</v>
      </c>
      <c r="H208" s="99">
        <f>H210+H216+H218</f>
        <v>0.7</v>
      </c>
      <c r="I208" s="99">
        <f>I210+I216+I218</f>
        <v>152.45000000000002</v>
      </c>
      <c r="J208" s="99">
        <f t="shared" ref="J208:K208" si="80">J210+J216+J218</f>
        <v>2.96</v>
      </c>
      <c r="K208" s="99">
        <f t="shared" si="80"/>
        <v>4.74</v>
      </c>
      <c r="L208" s="99">
        <f>SUM(C208:K208)</f>
        <v>3659.49</v>
      </c>
    </row>
    <row r="209" spans="1:12" x14ac:dyDescent="0.25">
      <c r="A209" s="100"/>
      <c r="B209" s="88"/>
      <c r="C209" s="89"/>
      <c r="D209" s="89"/>
      <c r="E209" s="89"/>
      <c r="F209" s="89"/>
      <c r="G209" s="89"/>
      <c r="H209" s="89"/>
      <c r="I209" s="89"/>
      <c r="J209" s="89"/>
      <c r="K209" s="89"/>
      <c r="L209" s="89"/>
    </row>
    <row r="210" spans="1:12" ht="16.5" x14ac:dyDescent="0.3">
      <c r="A210" s="93" t="s">
        <v>77</v>
      </c>
      <c r="B210" s="91" t="s">
        <v>78</v>
      </c>
      <c r="C210" s="92">
        <f>C211+C212+C213+C214+C215</f>
        <v>853.4</v>
      </c>
      <c r="D210" s="86">
        <f t="shared" ref="D210:K210" si="81">D211+D212+D213+D214+D215</f>
        <v>0</v>
      </c>
      <c r="E210" s="86">
        <f t="shared" si="81"/>
        <v>0</v>
      </c>
      <c r="F210" s="86">
        <f t="shared" si="81"/>
        <v>0</v>
      </c>
      <c r="G210" s="86">
        <f t="shared" si="81"/>
        <v>0</v>
      </c>
      <c r="H210" s="86">
        <f t="shared" si="81"/>
        <v>0</v>
      </c>
      <c r="I210" s="86">
        <f t="shared" si="81"/>
        <v>0</v>
      </c>
      <c r="J210" s="86">
        <f t="shared" si="81"/>
        <v>0</v>
      </c>
      <c r="K210" s="86">
        <f t="shared" si="81"/>
        <v>0</v>
      </c>
      <c r="L210" s="92">
        <f t="shared" ref="L210:L216" si="82">SUM(C210:K210)</f>
        <v>853.4</v>
      </c>
    </row>
    <row r="211" spans="1:12" ht="16.5" x14ac:dyDescent="0.3">
      <c r="A211" s="93"/>
      <c r="B211" s="91" t="s">
        <v>79</v>
      </c>
      <c r="C211" s="101">
        <f>C114+C82+C146</f>
        <v>379.5</v>
      </c>
      <c r="D211" s="86">
        <v>0</v>
      </c>
      <c r="E211" s="86">
        <v>0</v>
      </c>
      <c r="F211" s="86">
        <v>0</v>
      </c>
      <c r="G211" s="86">
        <v>0</v>
      </c>
      <c r="H211" s="86">
        <v>0</v>
      </c>
      <c r="I211" s="86">
        <v>0</v>
      </c>
      <c r="J211" s="86">
        <v>0</v>
      </c>
      <c r="K211" s="86">
        <v>0</v>
      </c>
      <c r="L211" s="92">
        <f t="shared" si="82"/>
        <v>379.5</v>
      </c>
    </row>
    <row r="212" spans="1:12" ht="16.5" x14ac:dyDescent="0.3">
      <c r="A212" s="93"/>
      <c r="B212" s="91" t="s">
        <v>80</v>
      </c>
      <c r="C212" s="101">
        <f t="shared" ref="C212:C215" si="83">C115+C83+C147</f>
        <v>0</v>
      </c>
      <c r="D212" s="86">
        <v>0</v>
      </c>
      <c r="E212" s="86">
        <v>0</v>
      </c>
      <c r="F212" s="86">
        <v>0</v>
      </c>
      <c r="G212" s="86">
        <v>0</v>
      </c>
      <c r="H212" s="86">
        <v>0</v>
      </c>
      <c r="I212" s="86">
        <v>0</v>
      </c>
      <c r="J212" s="86">
        <v>0</v>
      </c>
      <c r="K212" s="86">
        <v>0</v>
      </c>
      <c r="L212" s="92">
        <f t="shared" si="82"/>
        <v>0</v>
      </c>
    </row>
    <row r="213" spans="1:12" ht="16.5" x14ac:dyDescent="0.3">
      <c r="A213" s="93"/>
      <c r="B213" s="91" t="s">
        <v>81</v>
      </c>
      <c r="C213" s="101">
        <f t="shared" si="83"/>
        <v>448.9</v>
      </c>
      <c r="D213" s="86">
        <v>0</v>
      </c>
      <c r="E213" s="86">
        <v>0</v>
      </c>
      <c r="F213" s="86">
        <v>0</v>
      </c>
      <c r="G213" s="86">
        <v>0</v>
      </c>
      <c r="H213" s="86">
        <v>0</v>
      </c>
      <c r="I213" s="86">
        <v>0</v>
      </c>
      <c r="J213" s="86">
        <v>0</v>
      </c>
      <c r="K213" s="86">
        <v>0</v>
      </c>
      <c r="L213" s="92">
        <f t="shared" si="82"/>
        <v>448.9</v>
      </c>
    </row>
    <row r="214" spans="1:12" ht="16.5" x14ac:dyDescent="0.3">
      <c r="A214" s="93"/>
      <c r="B214" s="91" t="s">
        <v>82</v>
      </c>
      <c r="C214" s="101">
        <f t="shared" si="83"/>
        <v>25</v>
      </c>
      <c r="D214" s="86">
        <v>0</v>
      </c>
      <c r="E214" s="86">
        <v>0</v>
      </c>
      <c r="F214" s="86">
        <v>0</v>
      </c>
      <c r="G214" s="86">
        <v>0</v>
      </c>
      <c r="H214" s="86">
        <v>0</v>
      </c>
      <c r="I214" s="86">
        <v>0</v>
      </c>
      <c r="J214" s="86">
        <v>0</v>
      </c>
      <c r="K214" s="86">
        <v>0</v>
      </c>
      <c r="L214" s="92">
        <f t="shared" si="82"/>
        <v>25</v>
      </c>
    </row>
    <row r="215" spans="1:12" ht="16.5" x14ac:dyDescent="0.3">
      <c r="A215" s="93"/>
      <c r="B215" s="91" t="s">
        <v>83</v>
      </c>
      <c r="C215" s="101">
        <f t="shared" si="83"/>
        <v>0</v>
      </c>
      <c r="D215" s="86">
        <v>0</v>
      </c>
      <c r="E215" s="86">
        <v>0</v>
      </c>
      <c r="F215" s="86">
        <v>0</v>
      </c>
      <c r="G215" s="86">
        <v>0</v>
      </c>
      <c r="H215" s="86">
        <v>0</v>
      </c>
      <c r="I215" s="86">
        <v>0</v>
      </c>
      <c r="J215" s="86">
        <v>0</v>
      </c>
      <c r="K215" s="86">
        <v>0</v>
      </c>
      <c r="L215" s="92">
        <f t="shared" si="82"/>
        <v>0</v>
      </c>
    </row>
    <row r="216" spans="1:12" ht="16.5" x14ac:dyDescent="0.3">
      <c r="A216" s="93" t="s">
        <v>84</v>
      </c>
      <c r="B216" s="91" t="s">
        <v>85</v>
      </c>
      <c r="C216" s="92">
        <f>C217</f>
        <v>2248.6</v>
      </c>
      <c r="D216" s="94">
        <f t="shared" ref="D216:K216" si="84">D217</f>
        <v>307.2</v>
      </c>
      <c r="E216" s="86">
        <f t="shared" si="84"/>
        <v>0</v>
      </c>
      <c r="F216" s="86">
        <f t="shared" si="84"/>
        <v>0</v>
      </c>
      <c r="G216" s="86">
        <f t="shared" si="84"/>
        <v>0</v>
      </c>
      <c r="H216" s="86">
        <f t="shared" si="84"/>
        <v>0</v>
      </c>
      <c r="I216" s="92">
        <f t="shared" si="84"/>
        <v>144.60000000000002</v>
      </c>
      <c r="J216" s="86">
        <f t="shared" si="84"/>
        <v>0</v>
      </c>
      <c r="K216" s="86">
        <f t="shared" si="84"/>
        <v>0</v>
      </c>
      <c r="L216" s="92">
        <f t="shared" si="82"/>
        <v>2700.3999999999996</v>
      </c>
    </row>
    <row r="217" spans="1:12" ht="16.5" x14ac:dyDescent="0.3">
      <c r="A217" s="93"/>
      <c r="B217" s="91" t="s">
        <v>86</v>
      </c>
      <c r="C217" s="102">
        <f>C120+C88+C152</f>
        <v>2248.6</v>
      </c>
      <c r="D217" s="102">
        <f t="shared" ref="D217:I217" si="85">D120+D88+D152</f>
        <v>307.2</v>
      </c>
      <c r="E217" s="86">
        <v>0</v>
      </c>
      <c r="F217" s="86">
        <v>0</v>
      </c>
      <c r="G217" s="86">
        <v>0</v>
      </c>
      <c r="H217" s="86">
        <v>0</v>
      </c>
      <c r="I217" s="102">
        <f t="shared" si="85"/>
        <v>144.60000000000002</v>
      </c>
      <c r="J217" s="86">
        <v>0</v>
      </c>
      <c r="K217" s="86">
        <v>0</v>
      </c>
      <c r="L217" s="92">
        <f>SUM(C217:K217)</f>
        <v>2700.3999999999996</v>
      </c>
    </row>
    <row r="218" spans="1:12" ht="16.5" x14ac:dyDescent="0.3">
      <c r="A218" s="93" t="s">
        <v>87</v>
      </c>
      <c r="B218" s="91" t="s">
        <v>88</v>
      </c>
      <c r="C218" s="92">
        <f>SUM(C219:C222)</f>
        <v>10.5</v>
      </c>
      <c r="D218" s="92">
        <f t="shared" ref="D218" si="86">SUM(D219:D222)</f>
        <v>5.43</v>
      </c>
      <c r="E218" s="92">
        <f>SUM(E219:E222)</f>
        <v>9.4</v>
      </c>
      <c r="F218" s="92">
        <f t="shared" ref="F218" si="87">SUM(F219:F222)</f>
        <v>8.9</v>
      </c>
      <c r="G218" s="92">
        <f>SUM(G219:G222)</f>
        <v>55.21</v>
      </c>
      <c r="H218" s="92">
        <f t="shared" ref="H218" si="88">SUM(H219:H222)</f>
        <v>0.7</v>
      </c>
      <c r="I218" s="92">
        <f>SUM(I219:I222)</f>
        <v>7.85</v>
      </c>
      <c r="J218" s="92">
        <f t="shared" ref="J218:K218" si="89">SUM(J219:J222)</f>
        <v>2.96</v>
      </c>
      <c r="K218" s="92">
        <f t="shared" si="89"/>
        <v>4.74</v>
      </c>
      <c r="L218" s="92">
        <f>SUM(C218:K218)</f>
        <v>105.68999999999998</v>
      </c>
    </row>
    <row r="219" spans="1:12" ht="16.5" x14ac:dyDescent="0.3">
      <c r="A219" s="95"/>
      <c r="B219" s="91" t="s">
        <v>89</v>
      </c>
      <c r="C219" s="94">
        <v>10.5</v>
      </c>
      <c r="D219" s="94">
        <f t="shared" ref="D219:K219" si="90">D122+D90+D154</f>
        <v>5.43</v>
      </c>
      <c r="E219" s="94">
        <f t="shared" si="90"/>
        <v>9.4</v>
      </c>
      <c r="F219" s="94">
        <f t="shared" si="90"/>
        <v>8.9</v>
      </c>
      <c r="G219" s="94">
        <f t="shared" si="90"/>
        <v>6.76</v>
      </c>
      <c r="H219" s="94">
        <f t="shared" si="90"/>
        <v>0.7</v>
      </c>
      <c r="I219" s="94">
        <f t="shared" si="90"/>
        <v>7.85</v>
      </c>
      <c r="J219" s="94">
        <f t="shared" si="90"/>
        <v>2.96</v>
      </c>
      <c r="K219" s="94">
        <f t="shared" si="90"/>
        <v>4.74</v>
      </c>
      <c r="L219" s="92">
        <f>SUM(C219:K219)</f>
        <v>57.24</v>
      </c>
    </row>
    <row r="220" spans="1:12" ht="16.5" x14ac:dyDescent="0.3">
      <c r="A220" s="95"/>
      <c r="B220" s="91" t="s">
        <v>90</v>
      </c>
      <c r="C220" s="94">
        <f t="shared" ref="C220:K222" si="91">C123+C91+C155</f>
        <v>0</v>
      </c>
      <c r="D220" s="94">
        <f t="shared" si="91"/>
        <v>0</v>
      </c>
      <c r="E220" s="94">
        <f t="shared" si="91"/>
        <v>0</v>
      </c>
      <c r="F220" s="94">
        <f t="shared" si="91"/>
        <v>0</v>
      </c>
      <c r="G220" s="94">
        <f t="shared" si="91"/>
        <v>0</v>
      </c>
      <c r="H220" s="94">
        <f t="shared" si="91"/>
        <v>0</v>
      </c>
      <c r="I220" s="94">
        <f t="shared" si="91"/>
        <v>0</v>
      </c>
      <c r="J220" s="94">
        <f t="shared" si="91"/>
        <v>0</v>
      </c>
      <c r="K220" s="94">
        <f t="shared" si="91"/>
        <v>0</v>
      </c>
      <c r="L220" s="92">
        <f t="shared" ref="L220:L221" si="92">SUM(C220:K220)</f>
        <v>0</v>
      </c>
    </row>
    <row r="221" spans="1:12" ht="16.5" x14ac:dyDescent="0.3">
      <c r="A221" s="91"/>
      <c r="B221" s="91" t="s">
        <v>91</v>
      </c>
      <c r="C221" s="94">
        <f t="shared" si="91"/>
        <v>0</v>
      </c>
      <c r="D221" s="94">
        <f t="shared" si="91"/>
        <v>0</v>
      </c>
      <c r="E221" s="94">
        <f t="shared" si="91"/>
        <v>0</v>
      </c>
      <c r="F221" s="94">
        <f t="shared" si="91"/>
        <v>0</v>
      </c>
      <c r="G221" s="94">
        <f t="shared" si="91"/>
        <v>48.45</v>
      </c>
      <c r="H221" s="94">
        <f t="shared" si="91"/>
        <v>0</v>
      </c>
      <c r="I221" s="94">
        <f t="shared" si="91"/>
        <v>0</v>
      </c>
      <c r="J221" s="94">
        <f t="shared" si="91"/>
        <v>0</v>
      </c>
      <c r="K221" s="94">
        <f t="shared" si="91"/>
        <v>0</v>
      </c>
      <c r="L221" s="92">
        <f t="shared" si="92"/>
        <v>48.45</v>
      </c>
    </row>
    <row r="222" spans="1:12" ht="17.25" thickBot="1" x14ac:dyDescent="0.35">
      <c r="A222" s="103"/>
      <c r="B222" s="103" t="s">
        <v>92</v>
      </c>
      <c r="C222" s="94">
        <f t="shared" si="91"/>
        <v>0</v>
      </c>
      <c r="D222" s="94">
        <f t="shared" si="91"/>
        <v>0</v>
      </c>
      <c r="E222" s="94">
        <f t="shared" si="91"/>
        <v>0</v>
      </c>
      <c r="F222" s="94">
        <f t="shared" si="91"/>
        <v>0</v>
      </c>
      <c r="G222" s="94">
        <f t="shared" si="91"/>
        <v>0</v>
      </c>
      <c r="H222" s="94">
        <f t="shared" si="91"/>
        <v>0</v>
      </c>
      <c r="I222" s="94">
        <f t="shared" si="91"/>
        <v>0</v>
      </c>
      <c r="J222" s="94">
        <f t="shared" si="91"/>
        <v>0</v>
      </c>
      <c r="K222" s="94">
        <f t="shared" si="91"/>
        <v>0</v>
      </c>
      <c r="L222" s="86">
        <v>0</v>
      </c>
    </row>
    <row r="223" spans="1:12" ht="15.75" thickTop="1" x14ac:dyDescent="0.25">
      <c r="A223" s="104"/>
      <c r="B223" s="166" t="s">
        <v>5</v>
      </c>
      <c r="C223" s="158">
        <f t="shared" ref="C223:K223" si="93">C208+C201</f>
        <v>5117.5</v>
      </c>
      <c r="D223" s="158">
        <f t="shared" si="93"/>
        <v>2126.13</v>
      </c>
      <c r="E223" s="158">
        <f t="shared" si="93"/>
        <v>9.4</v>
      </c>
      <c r="F223" s="158">
        <f t="shared" si="93"/>
        <v>1421.8000000000002</v>
      </c>
      <c r="G223" s="158">
        <f t="shared" si="93"/>
        <v>115.56</v>
      </c>
      <c r="H223" s="158">
        <f t="shared" si="93"/>
        <v>1445.6000000000001</v>
      </c>
      <c r="I223" s="158">
        <f t="shared" si="93"/>
        <v>1952.45</v>
      </c>
      <c r="J223" s="158">
        <f t="shared" si="93"/>
        <v>4321.96</v>
      </c>
      <c r="K223" s="158">
        <f t="shared" si="93"/>
        <v>4600.34</v>
      </c>
      <c r="L223" s="158">
        <f>SUM(C223:K223)</f>
        <v>21110.74</v>
      </c>
    </row>
    <row r="224" spans="1:12" ht="15.75" thickBot="1" x14ac:dyDescent="0.3">
      <c r="A224" s="105"/>
      <c r="B224" s="167"/>
      <c r="C224" s="159"/>
      <c r="D224" s="159"/>
      <c r="E224" s="159"/>
      <c r="F224" s="159"/>
      <c r="G224" s="159"/>
      <c r="H224" s="159"/>
      <c r="I224" s="159"/>
      <c r="J224" s="159"/>
      <c r="K224" s="159"/>
      <c r="L224" s="159"/>
    </row>
    <row r="225" ht="15.75" thickTop="1" x14ac:dyDescent="0.25"/>
  </sheetData>
  <mergeCells count="175">
    <mergeCell ref="G29:G30"/>
    <mergeCell ref="C1:K1"/>
    <mergeCell ref="A3:A5"/>
    <mergeCell ref="B3:B5"/>
    <mergeCell ref="C3:L3"/>
    <mergeCell ref="C4:C5"/>
    <mergeCell ref="D4:D5"/>
    <mergeCell ref="E4:E5"/>
    <mergeCell ref="F4:F5"/>
    <mergeCell ref="G4:G5"/>
    <mergeCell ref="H4:H5"/>
    <mergeCell ref="H29:H30"/>
    <mergeCell ref="I29:I30"/>
    <mergeCell ref="J29:J30"/>
    <mergeCell ref="K29:K30"/>
    <mergeCell ref="L29:L30"/>
    <mergeCell ref="J62:J63"/>
    <mergeCell ref="C32:K34"/>
    <mergeCell ref="I4:I5"/>
    <mergeCell ref="J4:J5"/>
    <mergeCell ref="K4:K5"/>
    <mergeCell ref="L4:L5"/>
    <mergeCell ref="A36:A38"/>
    <mergeCell ref="B36:B38"/>
    <mergeCell ref="C36:L36"/>
    <mergeCell ref="C37:C38"/>
    <mergeCell ref="D37:D38"/>
    <mergeCell ref="E37:E38"/>
    <mergeCell ref="F37:F38"/>
    <mergeCell ref="G37:G38"/>
    <mergeCell ref="H37:H38"/>
    <mergeCell ref="I37:I38"/>
    <mergeCell ref="J37:J38"/>
    <mergeCell ref="K37:K38"/>
    <mergeCell ref="L37:L38"/>
    <mergeCell ref="B29:B30"/>
    <mergeCell ref="C29:C30"/>
    <mergeCell ref="D29:D30"/>
    <mergeCell ref="E29:E30"/>
    <mergeCell ref="F29:F30"/>
    <mergeCell ref="E69:E70"/>
    <mergeCell ref="F69:F70"/>
    <mergeCell ref="G69:G70"/>
    <mergeCell ref="H69:H70"/>
    <mergeCell ref="I69:I70"/>
    <mergeCell ref="K62:K63"/>
    <mergeCell ref="L62:L63"/>
    <mergeCell ref="C65:K66"/>
    <mergeCell ref="A68:A70"/>
    <mergeCell ref="B68:B70"/>
    <mergeCell ref="C68:L68"/>
    <mergeCell ref="C69:C70"/>
    <mergeCell ref="D69:D70"/>
    <mergeCell ref="K69:K70"/>
    <mergeCell ref="L69:L70"/>
    <mergeCell ref="J69:J70"/>
    <mergeCell ref="B62:B63"/>
    <mergeCell ref="C62:C63"/>
    <mergeCell ref="D62:D63"/>
    <mergeCell ref="E62:E63"/>
    <mergeCell ref="F62:F63"/>
    <mergeCell ref="G62:G63"/>
    <mergeCell ref="H62:H63"/>
    <mergeCell ref="I62:I63"/>
    <mergeCell ref="J94:J95"/>
    <mergeCell ref="K94:K95"/>
    <mergeCell ref="L94:L95"/>
    <mergeCell ref="C97:K98"/>
    <mergeCell ref="A100:A102"/>
    <mergeCell ref="B100:B102"/>
    <mergeCell ref="C100:L100"/>
    <mergeCell ref="C101:C102"/>
    <mergeCell ref="D101:D102"/>
    <mergeCell ref="E101:E102"/>
    <mergeCell ref="B94:B95"/>
    <mergeCell ref="C94:C95"/>
    <mergeCell ref="D94:D95"/>
    <mergeCell ref="E94:E95"/>
    <mergeCell ref="F94:F95"/>
    <mergeCell ref="G94:G95"/>
    <mergeCell ref="H94:H95"/>
    <mergeCell ref="I94:I95"/>
    <mergeCell ref="A132:A134"/>
    <mergeCell ref="B132:B134"/>
    <mergeCell ref="C132:L132"/>
    <mergeCell ref="C133:C134"/>
    <mergeCell ref="D133:D134"/>
    <mergeCell ref="E133:E134"/>
    <mergeCell ref="F133:F134"/>
    <mergeCell ref="L101:L102"/>
    <mergeCell ref="B126:B127"/>
    <mergeCell ref="C126:C127"/>
    <mergeCell ref="D126:D127"/>
    <mergeCell ref="E126:E127"/>
    <mergeCell ref="F126:F127"/>
    <mergeCell ref="G126:G127"/>
    <mergeCell ref="H126:H127"/>
    <mergeCell ref="I126:I127"/>
    <mergeCell ref="J126:J127"/>
    <mergeCell ref="F101:F102"/>
    <mergeCell ref="G101:G102"/>
    <mergeCell ref="H101:H102"/>
    <mergeCell ref="I101:I102"/>
    <mergeCell ref="J101:J102"/>
    <mergeCell ref="K101:K102"/>
    <mergeCell ref="G133:G134"/>
    <mergeCell ref="H133:H134"/>
    <mergeCell ref="I133:I134"/>
    <mergeCell ref="J133:J134"/>
    <mergeCell ref="K133:K134"/>
    <mergeCell ref="L133:L134"/>
    <mergeCell ref="K126:K127"/>
    <mergeCell ref="L126:L127"/>
    <mergeCell ref="C129:K130"/>
    <mergeCell ref="H158:H159"/>
    <mergeCell ref="I158:I159"/>
    <mergeCell ref="J158:J159"/>
    <mergeCell ref="K158:K159"/>
    <mergeCell ref="L158:L159"/>
    <mergeCell ref="C161:K162"/>
    <mergeCell ref="B158:B159"/>
    <mergeCell ref="C158:C159"/>
    <mergeCell ref="D158:D159"/>
    <mergeCell ref="E158:E159"/>
    <mergeCell ref="F158:F159"/>
    <mergeCell ref="G158:G159"/>
    <mergeCell ref="A164:A166"/>
    <mergeCell ref="B164:B166"/>
    <mergeCell ref="C164:L164"/>
    <mergeCell ref="C165:C166"/>
    <mergeCell ref="D165:D166"/>
    <mergeCell ref="E165:E166"/>
    <mergeCell ref="F165:F166"/>
    <mergeCell ref="G165:G166"/>
    <mergeCell ref="H165:H166"/>
    <mergeCell ref="I165:I166"/>
    <mergeCell ref="J165:J166"/>
    <mergeCell ref="K165:K166"/>
    <mergeCell ref="L165:L166"/>
    <mergeCell ref="J223:J224"/>
    <mergeCell ref="K223:K224"/>
    <mergeCell ref="L223:L224"/>
    <mergeCell ref="K198:K199"/>
    <mergeCell ref="L198:L199"/>
    <mergeCell ref="B223:B224"/>
    <mergeCell ref="C223:C224"/>
    <mergeCell ref="D223:D224"/>
    <mergeCell ref="E223:E224"/>
    <mergeCell ref="F223:F224"/>
    <mergeCell ref="G223:G224"/>
    <mergeCell ref="H223:H224"/>
    <mergeCell ref="I223:I224"/>
    <mergeCell ref="E198:E199"/>
    <mergeCell ref="F198:F199"/>
    <mergeCell ref="G198:G199"/>
    <mergeCell ref="H198:H199"/>
    <mergeCell ref="I198:I199"/>
    <mergeCell ref="J198:J199"/>
    <mergeCell ref="K190:K191"/>
    <mergeCell ref="L190:L191"/>
    <mergeCell ref="C194:K195"/>
    <mergeCell ref="A197:A199"/>
    <mergeCell ref="B197:B199"/>
    <mergeCell ref="C197:L197"/>
    <mergeCell ref="C198:C199"/>
    <mergeCell ref="D198:D199"/>
    <mergeCell ref="B190:B191"/>
    <mergeCell ref="C190:C191"/>
    <mergeCell ref="D190:D191"/>
    <mergeCell ref="E190:E191"/>
    <mergeCell ref="F190:F191"/>
    <mergeCell ref="G190:G191"/>
    <mergeCell ref="H190:H191"/>
    <mergeCell ref="I190:I191"/>
    <mergeCell ref="J190:J191"/>
  </mergeCells>
  <pageMargins left="0.5" right="0.7" top="0.75" bottom="0.75" header="0.3" footer="0.3"/>
  <pageSetup paperSize="5" orientation="landscape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4"/>
  <sheetViews>
    <sheetView tabSelected="1" topLeftCell="A133" workbookViewId="0">
      <pane ySplit="600" topLeftCell="A63" activePane="bottomLeft"/>
      <selection activeCell="M33" sqref="M33"/>
      <selection pane="bottomLeft" activeCell="L81" sqref="L81"/>
    </sheetView>
  </sheetViews>
  <sheetFormatPr defaultRowHeight="15" x14ac:dyDescent="0.25"/>
  <cols>
    <col min="1" max="1" width="4.85546875" customWidth="1"/>
    <col min="2" max="2" width="30" customWidth="1"/>
    <col min="3" max="3" width="11" customWidth="1"/>
    <col min="4" max="4" width="10.42578125" customWidth="1"/>
    <col min="5" max="5" width="11.28515625" customWidth="1"/>
    <col min="6" max="6" width="10.140625" customWidth="1"/>
    <col min="7" max="7" width="10.7109375" customWidth="1"/>
    <col min="8" max="8" width="10.5703125" customWidth="1"/>
    <col min="9" max="9" width="10" customWidth="1"/>
    <col min="10" max="10" width="15.85546875" customWidth="1"/>
    <col min="11" max="11" width="9.85546875" customWidth="1"/>
    <col min="12" max="12" width="12.28515625" customWidth="1"/>
    <col min="13" max="13" width="6" customWidth="1"/>
    <col min="14" max="14" width="9.85546875" customWidth="1"/>
    <col min="15" max="15" width="11.85546875" customWidth="1"/>
  </cols>
  <sheetData>
    <row r="1" spans="1:14" ht="18" x14ac:dyDescent="0.25">
      <c r="A1" s="77"/>
      <c r="B1" s="77"/>
      <c r="C1" s="160"/>
      <c r="D1" s="160"/>
      <c r="E1" s="160"/>
      <c r="F1" s="160"/>
      <c r="G1" s="160"/>
      <c r="H1" s="160"/>
      <c r="I1" s="160"/>
      <c r="J1" s="160"/>
      <c r="K1" s="160"/>
      <c r="L1" s="76"/>
    </row>
    <row r="2" spans="1:14" ht="18.75" thickBot="1" x14ac:dyDescent="0.3">
      <c r="A2" s="76"/>
      <c r="B2" s="76"/>
      <c r="C2" s="78"/>
      <c r="D2" s="78"/>
      <c r="E2" s="78"/>
      <c r="F2" s="78"/>
      <c r="G2" s="78"/>
      <c r="H2" s="78"/>
      <c r="I2" s="78"/>
      <c r="J2" s="76"/>
      <c r="K2" s="76"/>
      <c r="L2" s="81" t="s">
        <v>56</v>
      </c>
    </row>
    <row r="3" spans="1:14" ht="15.75" thickTop="1" x14ac:dyDescent="0.25">
      <c r="A3" s="161" t="s">
        <v>57</v>
      </c>
      <c r="B3" s="161" t="s">
        <v>1</v>
      </c>
      <c r="C3" s="163" t="s">
        <v>58</v>
      </c>
      <c r="D3" s="164"/>
      <c r="E3" s="164"/>
      <c r="F3" s="164"/>
      <c r="G3" s="164"/>
      <c r="H3" s="164"/>
      <c r="I3" s="164"/>
      <c r="J3" s="164"/>
      <c r="K3" s="164"/>
      <c r="L3" s="165"/>
    </row>
    <row r="4" spans="1:14" ht="15" customHeight="1" x14ac:dyDescent="0.25">
      <c r="A4" s="162"/>
      <c r="B4" s="162"/>
      <c r="C4" s="156" t="s">
        <v>59</v>
      </c>
      <c r="D4" s="156" t="s">
        <v>60</v>
      </c>
      <c r="E4" s="156" t="s">
        <v>61</v>
      </c>
      <c r="F4" s="156" t="s">
        <v>62</v>
      </c>
      <c r="G4" s="156" t="s">
        <v>63</v>
      </c>
      <c r="H4" s="156" t="s">
        <v>64</v>
      </c>
      <c r="I4" s="156" t="s">
        <v>65</v>
      </c>
      <c r="J4" s="156" t="s">
        <v>66</v>
      </c>
      <c r="K4" s="156" t="s">
        <v>67</v>
      </c>
      <c r="L4" s="156" t="s">
        <v>68</v>
      </c>
      <c r="M4" t="s">
        <v>50</v>
      </c>
    </row>
    <row r="5" spans="1:14" ht="15" customHeight="1" x14ac:dyDescent="0.25">
      <c r="A5" s="157"/>
      <c r="B5" s="157"/>
      <c r="C5" s="157"/>
      <c r="D5" s="157"/>
      <c r="E5" s="157"/>
      <c r="F5" s="157"/>
      <c r="G5" s="157"/>
      <c r="H5" s="157"/>
      <c r="I5" s="157"/>
      <c r="J5" s="157"/>
      <c r="K5" s="157"/>
      <c r="L5" s="157"/>
    </row>
    <row r="6" spans="1:14" x14ac:dyDescent="0.25">
      <c r="A6" s="82"/>
      <c r="B6" s="82"/>
      <c r="C6" s="82"/>
      <c r="D6" s="82"/>
      <c r="E6" s="82"/>
      <c r="F6" s="82"/>
      <c r="G6" s="82"/>
      <c r="H6" s="82"/>
      <c r="I6" s="82"/>
      <c r="J6" s="82"/>
      <c r="K6" s="82"/>
      <c r="L6" s="82"/>
    </row>
    <row r="7" spans="1:14" ht="16.5" x14ac:dyDescent="0.3">
      <c r="A7" s="83" t="s">
        <v>3</v>
      </c>
      <c r="B7" s="84" t="s">
        <v>69</v>
      </c>
      <c r="C7" s="85">
        <f>C9+C10</f>
        <v>401.5</v>
      </c>
      <c r="D7" s="85">
        <f t="shared" ref="D7:K7" si="0">D9+D10</f>
        <v>394.9</v>
      </c>
      <c r="E7" s="86">
        <v>0</v>
      </c>
      <c r="F7" s="85">
        <f t="shared" si="0"/>
        <v>296.10000000000002</v>
      </c>
      <c r="G7" s="85">
        <f t="shared" si="0"/>
        <v>0.25</v>
      </c>
      <c r="H7" s="85">
        <f t="shared" si="0"/>
        <v>297.2</v>
      </c>
      <c r="I7" s="85">
        <f t="shared" si="0"/>
        <v>326.39999999999998</v>
      </c>
      <c r="J7" s="85">
        <f>J9+J10</f>
        <v>640.29999999999995</v>
      </c>
      <c r="K7" s="85">
        <f t="shared" si="0"/>
        <v>703.5</v>
      </c>
      <c r="L7" s="85">
        <f>SUM(C7:K7)</f>
        <v>3060.1499999999996</v>
      </c>
    </row>
    <row r="8" spans="1:14" x14ac:dyDescent="0.25">
      <c r="A8" s="87"/>
      <c r="B8" s="88"/>
      <c r="C8" s="89"/>
      <c r="D8" s="89"/>
      <c r="E8" s="89"/>
      <c r="F8" s="89"/>
      <c r="G8" s="89"/>
      <c r="H8" s="89"/>
      <c r="I8" s="89"/>
      <c r="J8" s="89"/>
      <c r="K8" s="89"/>
      <c r="L8" s="89"/>
    </row>
    <row r="9" spans="1:14" ht="16.5" x14ac:dyDescent="0.3">
      <c r="A9" s="90" t="s">
        <v>70</v>
      </c>
      <c r="B9" s="91" t="s">
        <v>71</v>
      </c>
      <c r="C9" s="92">
        <v>401.5</v>
      </c>
      <c r="D9" s="92">
        <v>394.9</v>
      </c>
      <c r="E9" s="86">
        <v>0</v>
      </c>
      <c r="F9" s="92">
        <v>296.10000000000002</v>
      </c>
      <c r="G9" s="86">
        <v>0</v>
      </c>
      <c r="H9" s="92">
        <v>297.2</v>
      </c>
      <c r="I9" s="92">
        <v>326.39999999999998</v>
      </c>
      <c r="J9" s="92">
        <v>640.29999999999995</v>
      </c>
      <c r="K9" s="92">
        <v>703.5</v>
      </c>
      <c r="L9" s="92">
        <f>SUM(C9:K9)</f>
        <v>3059.8999999999996</v>
      </c>
      <c r="M9" s="28"/>
    </row>
    <row r="10" spans="1:14" ht="16.5" x14ac:dyDescent="0.3">
      <c r="A10" s="93" t="s">
        <v>72</v>
      </c>
      <c r="B10" s="91" t="s">
        <v>73</v>
      </c>
      <c r="C10" s="86">
        <f>SUM(C11:E12)</f>
        <v>0</v>
      </c>
      <c r="D10" s="86">
        <f>SUM(D11:D12)</f>
        <v>0</v>
      </c>
      <c r="E10" s="86">
        <f>SUM(E11:E12)</f>
        <v>0</v>
      </c>
      <c r="F10" s="94">
        <f>SUM(F11:F12)</f>
        <v>0</v>
      </c>
      <c r="G10" s="94">
        <f>SUM(G11:G12)</f>
        <v>0.25</v>
      </c>
      <c r="H10" s="94">
        <f>SUM(H11:J12)</f>
        <v>0</v>
      </c>
      <c r="I10" s="86">
        <f>SUM(I11:K12)</f>
        <v>0</v>
      </c>
      <c r="J10" s="86">
        <f>SUM(J11:J12)</f>
        <v>0</v>
      </c>
      <c r="K10" s="86">
        <f>SUM(K11:K12)</f>
        <v>0</v>
      </c>
      <c r="L10" s="94">
        <f>SUM(L11:M12)</f>
        <v>0.25</v>
      </c>
      <c r="N10" s="28"/>
    </row>
    <row r="11" spans="1:14" ht="16.5" x14ac:dyDescent="0.3">
      <c r="A11" s="95"/>
      <c r="B11" s="91" t="s">
        <v>74</v>
      </c>
      <c r="C11" s="86">
        <v>0</v>
      </c>
      <c r="D11" s="86">
        <v>0</v>
      </c>
      <c r="E11" s="86">
        <v>0</v>
      </c>
      <c r="F11" s="86">
        <v>0</v>
      </c>
      <c r="G11" s="92">
        <v>0.25</v>
      </c>
      <c r="H11" s="86">
        <v>0</v>
      </c>
      <c r="I11" s="86">
        <v>0</v>
      </c>
      <c r="J11" s="86">
        <v>0</v>
      </c>
      <c r="K11" s="86">
        <v>0</v>
      </c>
      <c r="L11" s="92">
        <f>SUM(C11:K11)</f>
        <v>0.25</v>
      </c>
    </row>
    <row r="12" spans="1:14" ht="16.5" x14ac:dyDescent="0.3">
      <c r="A12" s="95"/>
      <c r="B12" s="91" t="s">
        <v>75</v>
      </c>
      <c r="C12" s="86">
        <v>0</v>
      </c>
      <c r="D12" s="86">
        <v>0</v>
      </c>
      <c r="E12" s="86">
        <v>0</v>
      </c>
      <c r="F12" s="86">
        <v>0</v>
      </c>
      <c r="G12" s="86">
        <v>0</v>
      </c>
      <c r="H12" s="86">
        <v>0</v>
      </c>
      <c r="I12" s="86">
        <v>0</v>
      </c>
      <c r="J12" s="86">
        <v>0</v>
      </c>
      <c r="K12" s="86">
        <v>0</v>
      </c>
      <c r="L12" s="86">
        <v>0</v>
      </c>
      <c r="N12" s="28"/>
    </row>
    <row r="13" spans="1:14" ht="16.5" x14ac:dyDescent="0.3">
      <c r="A13" s="96"/>
      <c r="B13" s="91"/>
      <c r="C13" s="92"/>
      <c r="D13" s="92"/>
      <c r="E13" s="92"/>
      <c r="F13" s="92"/>
      <c r="G13" s="92"/>
      <c r="H13" s="92"/>
      <c r="I13" s="92"/>
      <c r="J13" s="92"/>
      <c r="K13" s="92"/>
      <c r="L13" s="92"/>
    </row>
    <row r="14" spans="1:14" x14ac:dyDescent="0.25">
      <c r="A14" s="97" t="s">
        <v>4</v>
      </c>
      <c r="B14" s="98" t="s">
        <v>76</v>
      </c>
      <c r="C14" s="99">
        <f>C16+C22+C24</f>
        <v>795.90000000000009</v>
      </c>
      <c r="D14" s="99">
        <f t="shared" ref="D14:K14" si="1">D16+D22+D24</f>
        <v>51.3</v>
      </c>
      <c r="E14" s="99">
        <f t="shared" si="1"/>
        <v>1.5</v>
      </c>
      <c r="F14" s="99">
        <f t="shared" si="1"/>
        <v>0.9</v>
      </c>
      <c r="G14" s="99">
        <f t="shared" si="1"/>
        <v>1.3</v>
      </c>
      <c r="H14" s="99">
        <f>H16+H22+H24</f>
        <v>0.3</v>
      </c>
      <c r="I14" s="99">
        <f>I16+I22+I24</f>
        <v>26</v>
      </c>
      <c r="J14" s="99">
        <f t="shared" si="1"/>
        <v>0.8</v>
      </c>
      <c r="K14" s="99">
        <f t="shared" si="1"/>
        <v>0.2</v>
      </c>
      <c r="L14" s="99">
        <f>SUM(C14:K14)</f>
        <v>878.19999999999993</v>
      </c>
      <c r="N14" s="28"/>
    </row>
    <row r="15" spans="1:14" x14ac:dyDescent="0.25">
      <c r="A15" s="100"/>
      <c r="B15" s="88"/>
      <c r="C15" s="89"/>
      <c r="D15" s="89"/>
      <c r="E15" s="89"/>
      <c r="F15" s="89"/>
      <c r="G15" s="89"/>
      <c r="H15" s="89"/>
      <c r="I15" s="89"/>
      <c r="J15" s="89"/>
      <c r="K15" s="89"/>
      <c r="L15" s="89"/>
    </row>
    <row r="16" spans="1:14" ht="16.5" x14ac:dyDescent="0.3">
      <c r="A16" s="93" t="s">
        <v>77</v>
      </c>
      <c r="B16" s="91" t="s">
        <v>78</v>
      </c>
      <c r="C16" s="92">
        <f>C17+C18+C19+C20+C21</f>
        <v>128.19999999999999</v>
      </c>
      <c r="D16" s="86">
        <f>SUM(D17:D21)</f>
        <v>0</v>
      </c>
      <c r="E16" s="86">
        <f t="shared" ref="E16:K16" si="2">SUM(E17:E18)</f>
        <v>0</v>
      </c>
      <c r="F16" s="86">
        <f t="shared" si="2"/>
        <v>0</v>
      </c>
      <c r="G16" s="86">
        <f t="shared" si="2"/>
        <v>0</v>
      </c>
      <c r="H16" s="86">
        <f t="shared" si="2"/>
        <v>0</v>
      </c>
      <c r="I16" s="86">
        <f t="shared" si="2"/>
        <v>0</v>
      </c>
      <c r="J16" s="86">
        <f t="shared" si="2"/>
        <v>0</v>
      </c>
      <c r="K16" s="86">
        <f t="shared" si="2"/>
        <v>0</v>
      </c>
      <c r="L16" s="92">
        <f t="shared" ref="L16:L27" si="3">SUM(C16:K16)</f>
        <v>128.19999999999999</v>
      </c>
    </row>
    <row r="17" spans="1:14" ht="16.5" x14ac:dyDescent="0.3">
      <c r="A17" s="93"/>
      <c r="B17" s="91" t="s">
        <v>79</v>
      </c>
      <c r="C17" s="101">
        <v>17.2</v>
      </c>
      <c r="D17" s="86">
        <v>0</v>
      </c>
      <c r="E17" s="86">
        <v>0</v>
      </c>
      <c r="F17" s="86">
        <v>0</v>
      </c>
      <c r="G17" s="86">
        <v>0</v>
      </c>
      <c r="H17" s="86">
        <v>0</v>
      </c>
      <c r="I17" s="86">
        <v>0</v>
      </c>
      <c r="J17" s="86">
        <v>0</v>
      </c>
      <c r="K17" s="86">
        <v>0</v>
      </c>
      <c r="L17" s="92">
        <f t="shared" si="3"/>
        <v>17.2</v>
      </c>
    </row>
    <row r="18" spans="1:14" ht="16.5" x14ac:dyDescent="0.3">
      <c r="A18" s="93"/>
      <c r="B18" s="91" t="s">
        <v>80</v>
      </c>
      <c r="C18" s="86">
        <v>0</v>
      </c>
      <c r="D18" s="86">
        <v>0</v>
      </c>
      <c r="E18" s="86">
        <v>0</v>
      </c>
      <c r="F18" s="86">
        <v>0</v>
      </c>
      <c r="G18" s="86">
        <v>0</v>
      </c>
      <c r="H18" s="86">
        <v>0</v>
      </c>
      <c r="I18" s="86">
        <v>0</v>
      </c>
      <c r="J18" s="86">
        <v>0</v>
      </c>
      <c r="K18" s="86">
        <v>0</v>
      </c>
      <c r="L18" s="92">
        <f t="shared" si="3"/>
        <v>0</v>
      </c>
    </row>
    <row r="19" spans="1:14" ht="16.5" x14ac:dyDescent="0.3">
      <c r="A19" s="93"/>
      <c r="B19" s="91" t="s">
        <v>81</v>
      </c>
      <c r="C19" s="101">
        <v>86</v>
      </c>
      <c r="D19" s="86">
        <v>0</v>
      </c>
      <c r="E19" s="86">
        <v>0</v>
      </c>
      <c r="F19" s="86">
        <v>0</v>
      </c>
      <c r="G19" s="86">
        <v>0</v>
      </c>
      <c r="H19" s="86">
        <v>0</v>
      </c>
      <c r="I19" s="86">
        <v>0</v>
      </c>
      <c r="J19" s="86">
        <v>0</v>
      </c>
      <c r="K19" s="86">
        <v>0</v>
      </c>
      <c r="L19" s="92">
        <f t="shared" si="3"/>
        <v>86</v>
      </c>
    </row>
    <row r="20" spans="1:14" ht="16.5" x14ac:dyDescent="0.3">
      <c r="A20" s="93"/>
      <c r="B20" s="91" t="s">
        <v>82</v>
      </c>
      <c r="C20" s="101">
        <v>25</v>
      </c>
      <c r="D20" s="86">
        <v>0</v>
      </c>
      <c r="E20" s="86">
        <v>0</v>
      </c>
      <c r="F20" s="86">
        <v>0</v>
      </c>
      <c r="G20" s="86">
        <v>0</v>
      </c>
      <c r="H20" s="86">
        <v>0</v>
      </c>
      <c r="I20" s="86">
        <v>0</v>
      </c>
      <c r="J20" s="86">
        <v>0</v>
      </c>
      <c r="K20" s="86">
        <v>0</v>
      </c>
      <c r="L20" s="92">
        <f t="shared" si="3"/>
        <v>25</v>
      </c>
    </row>
    <row r="21" spans="1:14" ht="16.5" x14ac:dyDescent="0.3">
      <c r="A21" s="93"/>
      <c r="B21" s="91" t="s">
        <v>83</v>
      </c>
      <c r="C21" s="86">
        <v>0</v>
      </c>
      <c r="D21" s="86">
        <v>0</v>
      </c>
      <c r="E21" s="86">
        <v>0</v>
      </c>
      <c r="F21" s="86">
        <v>0</v>
      </c>
      <c r="G21" s="86">
        <v>0</v>
      </c>
      <c r="H21" s="86">
        <v>0</v>
      </c>
      <c r="I21" s="86">
        <v>0</v>
      </c>
      <c r="J21" s="86">
        <v>0</v>
      </c>
      <c r="K21" s="86">
        <v>0</v>
      </c>
      <c r="L21" s="92">
        <f t="shared" si="3"/>
        <v>0</v>
      </c>
    </row>
    <row r="22" spans="1:14" ht="16.5" x14ac:dyDescent="0.3">
      <c r="A22" s="93" t="s">
        <v>84</v>
      </c>
      <c r="B22" s="91" t="s">
        <v>85</v>
      </c>
      <c r="C22" s="92">
        <f>C23</f>
        <v>663</v>
      </c>
      <c r="D22" s="94">
        <f t="shared" ref="D22:K22" si="4">D23</f>
        <v>50</v>
      </c>
      <c r="E22" s="86">
        <f t="shared" si="4"/>
        <v>0</v>
      </c>
      <c r="F22" s="86">
        <f t="shared" si="4"/>
        <v>0</v>
      </c>
      <c r="G22" s="86">
        <f t="shared" si="4"/>
        <v>0</v>
      </c>
      <c r="H22" s="86">
        <f t="shared" si="4"/>
        <v>0</v>
      </c>
      <c r="I22" s="92">
        <f t="shared" si="4"/>
        <v>25</v>
      </c>
      <c r="J22" s="86">
        <f t="shared" si="4"/>
        <v>0</v>
      </c>
      <c r="K22" s="86">
        <f t="shared" si="4"/>
        <v>0</v>
      </c>
      <c r="L22" s="92">
        <f t="shared" si="3"/>
        <v>738</v>
      </c>
    </row>
    <row r="23" spans="1:14" ht="16.5" x14ac:dyDescent="0.3">
      <c r="A23" s="93"/>
      <c r="B23" s="91" t="s">
        <v>86</v>
      </c>
      <c r="C23" s="102">
        <v>663</v>
      </c>
      <c r="D23" s="94">
        <v>50</v>
      </c>
      <c r="E23" s="86">
        <v>0</v>
      </c>
      <c r="F23" s="86">
        <v>0</v>
      </c>
      <c r="G23" s="86">
        <v>0</v>
      </c>
      <c r="H23" s="86">
        <v>0</v>
      </c>
      <c r="I23" s="92">
        <v>25</v>
      </c>
      <c r="J23" s="86">
        <v>0</v>
      </c>
      <c r="K23" s="86">
        <v>0</v>
      </c>
      <c r="L23" s="92">
        <f>SUM(C23:K23)</f>
        <v>738</v>
      </c>
      <c r="N23" s="28"/>
    </row>
    <row r="24" spans="1:14" ht="16.5" x14ac:dyDescent="0.3">
      <c r="A24" s="93" t="s">
        <v>87</v>
      </c>
      <c r="B24" s="91" t="s">
        <v>88</v>
      </c>
      <c r="C24" s="92">
        <f>SUM(C25:C28)</f>
        <v>4.7</v>
      </c>
      <c r="D24" s="92">
        <f t="shared" ref="D24:K24" si="5">SUM(D25:D28)</f>
        <v>1.3</v>
      </c>
      <c r="E24" s="92">
        <f>SUM(E25:E28)</f>
        <v>1.5</v>
      </c>
      <c r="F24" s="92">
        <f t="shared" si="5"/>
        <v>0.9</v>
      </c>
      <c r="G24" s="92">
        <f>SUM(G25:G28)</f>
        <v>1.3</v>
      </c>
      <c r="H24" s="92">
        <f t="shared" si="5"/>
        <v>0.3</v>
      </c>
      <c r="I24" s="92">
        <f>SUM(I25:I28)</f>
        <v>1</v>
      </c>
      <c r="J24" s="92">
        <f t="shared" si="5"/>
        <v>0.8</v>
      </c>
      <c r="K24" s="94">
        <f t="shared" si="5"/>
        <v>0.2</v>
      </c>
      <c r="L24" s="92">
        <f>SUM(C24:K24)</f>
        <v>12.000000000000002</v>
      </c>
    </row>
    <row r="25" spans="1:14" ht="16.5" x14ac:dyDescent="0.3">
      <c r="A25" s="95"/>
      <c r="B25" s="91" t="s">
        <v>89</v>
      </c>
      <c r="C25" s="94">
        <v>4.7</v>
      </c>
      <c r="D25" s="92">
        <v>1.3</v>
      </c>
      <c r="E25" s="92">
        <v>1.5</v>
      </c>
      <c r="F25" s="92">
        <v>0.9</v>
      </c>
      <c r="G25" s="92">
        <v>1.3</v>
      </c>
      <c r="H25" s="92">
        <v>0.3</v>
      </c>
      <c r="I25" s="92">
        <v>1</v>
      </c>
      <c r="J25" s="92">
        <v>0.8</v>
      </c>
      <c r="K25" s="94">
        <v>0.2</v>
      </c>
      <c r="L25" s="92">
        <f>SUM(C25:K25)</f>
        <v>12.000000000000002</v>
      </c>
    </row>
    <row r="26" spans="1:14" ht="16.5" x14ac:dyDescent="0.3">
      <c r="A26" s="95"/>
      <c r="B26" s="91" t="s">
        <v>90</v>
      </c>
      <c r="C26" s="86">
        <v>0</v>
      </c>
      <c r="D26" s="86">
        <v>0</v>
      </c>
      <c r="E26" s="86">
        <v>0</v>
      </c>
      <c r="F26" s="86">
        <v>0</v>
      </c>
      <c r="G26" s="86">
        <v>0</v>
      </c>
      <c r="H26" s="86">
        <v>0</v>
      </c>
      <c r="I26" s="86">
        <v>0</v>
      </c>
      <c r="J26" s="86">
        <v>0</v>
      </c>
      <c r="K26" s="86">
        <v>0</v>
      </c>
      <c r="L26" s="130">
        <f t="shared" si="3"/>
        <v>0</v>
      </c>
    </row>
    <row r="27" spans="1:14" ht="16.5" x14ac:dyDescent="0.3">
      <c r="A27" s="91"/>
      <c r="B27" s="91" t="s">
        <v>91</v>
      </c>
      <c r="C27" s="86">
        <v>0</v>
      </c>
      <c r="D27" s="86">
        <v>0</v>
      </c>
      <c r="E27" s="86">
        <v>0</v>
      </c>
      <c r="F27" s="86">
        <v>0</v>
      </c>
      <c r="G27" s="86">
        <v>0</v>
      </c>
      <c r="H27" s="86">
        <v>0</v>
      </c>
      <c r="I27" s="86">
        <v>0</v>
      </c>
      <c r="J27" s="86">
        <v>0</v>
      </c>
      <c r="K27" s="86">
        <v>0</v>
      </c>
      <c r="L27" s="92">
        <f t="shared" si="3"/>
        <v>0</v>
      </c>
    </row>
    <row r="28" spans="1:14" ht="17.25" thickBot="1" x14ac:dyDescent="0.35">
      <c r="A28" s="103"/>
      <c r="B28" s="103" t="s">
        <v>92</v>
      </c>
      <c r="C28" s="86">
        <v>0</v>
      </c>
      <c r="D28" s="86">
        <v>0</v>
      </c>
      <c r="E28" s="86">
        <v>0</v>
      </c>
      <c r="F28" s="86">
        <v>0</v>
      </c>
      <c r="G28" s="86">
        <v>0</v>
      </c>
      <c r="H28" s="86">
        <v>0</v>
      </c>
      <c r="I28" s="86">
        <v>0</v>
      </c>
      <c r="J28" s="86">
        <v>0</v>
      </c>
      <c r="K28" s="86">
        <v>0</v>
      </c>
      <c r="L28" s="86">
        <v>0</v>
      </c>
    </row>
    <row r="29" spans="1:14" ht="15.75" thickTop="1" x14ac:dyDescent="0.25">
      <c r="A29" s="104"/>
      <c r="B29" s="166" t="s">
        <v>5</v>
      </c>
      <c r="C29" s="158">
        <f t="shared" ref="C29:K29" si="6">C14+C7</f>
        <v>1197.4000000000001</v>
      </c>
      <c r="D29" s="158">
        <f t="shared" si="6"/>
        <v>446.2</v>
      </c>
      <c r="E29" s="158">
        <f t="shared" si="6"/>
        <v>1.5</v>
      </c>
      <c r="F29" s="158">
        <f t="shared" si="6"/>
        <v>297</v>
      </c>
      <c r="G29" s="158">
        <f t="shared" si="6"/>
        <v>1.55</v>
      </c>
      <c r="H29" s="158">
        <f t="shared" si="6"/>
        <v>297.5</v>
      </c>
      <c r="I29" s="158">
        <f t="shared" si="6"/>
        <v>352.4</v>
      </c>
      <c r="J29" s="158">
        <f t="shared" si="6"/>
        <v>641.09999999999991</v>
      </c>
      <c r="K29" s="158">
        <f t="shared" si="6"/>
        <v>703.7</v>
      </c>
      <c r="L29" s="158">
        <f>SUM(C29:K29)</f>
        <v>3938.3500000000004</v>
      </c>
    </row>
    <row r="30" spans="1:14" ht="15.75" thickBot="1" x14ac:dyDescent="0.3">
      <c r="A30" s="105"/>
      <c r="B30" s="167"/>
      <c r="C30" s="159"/>
      <c r="D30" s="159"/>
      <c r="E30" s="159"/>
      <c r="F30" s="159"/>
      <c r="G30" s="159"/>
      <c r="H30" s="159"/>
      <c r="I30" s="159"/>
      <c r="J30" s="159"/>
      <c r="K30" s="159"/>
      <c r="L30" s="159"/>
    </row>
    <row r="31" spans="1:14" ht="15.75" thickTop="1" x14ac:dyDescent="0.25">
      <c r="A31" s="79"/>
      <c r="B31" s="79"/>
      <c r="C31" s="80"/>
      <c r="D31" s="80"/>
      <c r="E31" s="80"/>
      <c r="F31" s="80"/>
      <c r="G31" s="80"/>
      <c r="H31" s="80"/>
      <c r="I31" s="80"/>
      <c r="J31" s="80"/>
      <c r="K31" s="80"/>
      <c r="L31" s="80"/>
    </row>
    <row r="33" spans="1:15" ht="18" x14ac:dyDescent="0.25">
      <c r="A33" s="77"/>
      <c r="B33" s="77"/>
      <c r="C33" s="160"/>
      <c r="D33" s="160"/>
      <c r="E33" s="160"/>
      <c r="F33" s="160"/>
      <c r="G33" s="160"/>
      <c r="H33" s="160"/>
      <c r="I33" s="160"/>
      <c r="J33" s="160"/>
      <c r="K33" s="160"/>
      <c r="L33" s="76"/>
    </row>
    <row r="34" spans="1:15" ht="18.75" thickBot="1" x14ac:dyDescent="0.3">
      <c r="A34" s="76"/>
      <c r="B34" s="76"/>
      <c r="C34" s="78"/>
      <c r="D34" s="78"/>
      <c r="E34" s="78"/>
      <c r="F34" s="78"/>
      <c r="G34" s="78"/>
      <c r="H34" s="78"/>
      <c r="I34" s="78"/>
      <c r="J34" s="76"/>
      <c r="K34" s="76"/>
      <c r="L34" s="81" t="s">
        <v>56</v>
      </c>
    </row>
    <row r="35" spans="1:15" ht="15.75" thickTop="1" x14ac:dyDescent="0.25">
      <c r="A35" s="161" t="s">
        <v>57</v>
      </c>
      <c r="B35" s="161" t="s">
        <v>1</v>
      </c>
      <c r="C35" s="163" t="s">
        <v>58</v>
      </c>
      <c r="D35" s="164"/>
      <c r="E35" s="164"/>
      <c r="F35" s="164"/>
      <c r="G35" s="164"/>
      <c r="H35" s="164"/>
      <c r="I35" s="164"/>
      <c r="J35" s="164"/>
      <c r="K35" s="164"/>
      <c r="L35" s="165"/>
    </row>
    <row r="36" spans="1:15" x14ac:dyDescent="0.25">
      <c r="A36" s="162"/>
      <c r="B36" s="162"/>
      <c r="C36" s="156" t="s">
        <v>59</v>
      </c>
      <c r="D36" s="156" t="s">
        <v>60</v>
      </c>
      <c r="E36" s="156" t="s">
        <v>61</v>
      </c>
      <c r="F36" s="156" t="s">
        <v>62</v>
      </c>
      <c r="G36" s="156" t="s">
        <v>63</v>
      </c>
      <c r="H36" s="156" t="s">
        <v>64</v>
      </c>
      <c r="I36" s="156" t="s">
        <v>65</v>
      </c>
      <c r="J36" s="156" t="s">
        <v>66</v>
      </c>
      <c r="K36" s="156" t="s">
        <v>67</v>
      </c>
      <c r="L36" s="156" t="s">
        <v>68</v>
      </c>
    </row>
    <row r="37" spans="1:15" x14ac:dyDescent="0.25">
      <c r="A37" s="157"/>
      <c r="B37" s="157"/>
      <c r="C37" s="157"/>
      <c r="D37" s="157"/>
      <c r="E37" s="157"/>
      <c r="F37" s="157"/>
      <c r="G37" s="157"/>
      <c r="H37" s="157"/>
      <c r="I37" s="157"/>
      <c r="J37" s="157"/>
      <c r="K37" s="157"/>
      <c r="L37" s="157"/>
    </row>
    <row r="38" spans="1:15" x14ac:dyDescent="0.25">
      <c r="A38" s="82"/>
      <c r="B38" s="82"/>
      <c r="C38" s="82"/>
      <c r="D38" s="82"/>
      <c r="E38" s="82"/>
      <c r="F38" s="82"/>
      <c r="G38" s="82"/>
      <c r="H38" s="82"/>
      <c r="I38" s="82"/>
      <c r="J38" s="82"/>
      <c r="K38" s="82"/>
      <c r="L38" s="82"/>
    </row>
    <row r="39" spans="1:15" ht="16.5" x14ac:dyDescent="0.3">
      <c r="A39" s="83" t="s">
        <v>3</v>
      </c>
      <c r="B39" s="84" t="s">
        <v>69</v>
      </c>
      <c r="C39" s="85">
        <f>C41+C42</f>
        <v>555.6</v>
      </c>
      <c r="D39" s="85">
        <f t="shared" ref="D39" si="7">D41+D42</f>
        <v>521.70000000000005</v>
      </c>
      <c r="E39" s="86">
        <v>0</v>
      </c>
      <c r="F39" s="85">
        <f t="shared" ref="F39:K39" si="8">F41+F42</f>
        <v>443.1</v>
      </c>
      <c r="G39" s="85">
        <f t="shared" si="8"/>
        <v>57.3</v>
      </c>
      <c r="H39" s="85">
        <f t="shared" si="8"/>
        <v>420.9</v>
      </c>
      <c r="I39" s="85">
        <f t="shared" si="8"/>
        <v>477.3</v>
      </c>
      <c r="J39" s="85">
        <f t="shared" si="8"/>
        <v>1174.2</v>
      </c>
      <c r="K39" s="85">
        <f t="shared" si="8"/>
        <v>1244.0999999999999</v>
      </c>
      <c r="L39" s="85">
        <f>SUM(C39:K39)</f>
        <v>4894.2000000000007</v>
      </c>
    </row>
    <row r="40" spans="1:15" x14ac:dyDescent="0.25">
      <c r="A40" s="87"/>
      <c r="B40" s="88"/>
      <c r="C40" s="89"/>
      <c r="D40" s="89"/>
      <c r="E40" s="89"/>
      <c r="F40" s="89"/>
      <c r="G40" s="89"/>
      <c r="H40" s="89"/>
      <c r="I40" s="89"/>
      <c r="J40" s="89"/>
      <c r="K40" s="89"/>
      <c r="L40" s="89"/>
    </row>
    <row r="41" spans="1:15" ht="16.5" x14ac:dyDescent="0.3">
      <c r="A41" s="90" t="s">
        <v>70</v>
      </c>
      <c r="B41" s="91" t="s">
        <v>71</v>
      </c>
      <c r="C41" s="92">
        <v>555.6</v>
      </c>
      <c r="D41" s="92">
        <v>521.70000000000005</v>
      </c>
      <c r="E41" s="86"/>
      <c r="F41" s="92">
        <v>443.1</v>
      </c>
      <c r="G41" s="86">
        <v>0</v>
      </c>
      <c r="H41" s="92">
        <v>420.9</v>
      </c>
      <c r="I41" s="92">
        <v>477.3</v>
      </c>
      <c r="J41" s="92">
        <v>1174.2</v>
      </c>
      <c r="K41" s="92">
        <v>1244.0999999999999</v>
      </c>
      <c r="L41" s="92">
        <f>SUM(C41:K41)</f>
        <v>4836.8999999999996</v>
      </c>
      <c r="O41">
        <v>4790.6000000000004</v>
      </c>
    </row>
    <row r="42" spans="1:15" ht="16.5" x14ac:dyDescent="0.3">
      <c r="A42" s="93" t="s">
        <v>72</v>
      </c>
      <c r="B42" s="91" t="s">
        <v>73</v>
      </c>
      <c r="C42" s="86">
        <f>SUM(C43:E44)</f>
        <v>0</v>
      </c>
      <c r="D42" s="86">
        <f>SUM(D43:D44)</f>
        <v>0</v>
      </c>
      <c r="E42" s="86">
        <f>SUM(E43:E44)</f>
        <v>0</v>
      </c>
      <c r="F42" s="94">
        <f>SUM(F43:F44)</f>
        <v>0</v>
      </c>
      <c r="G42" s="94">
        <f>SUM(G43:G44)</f>
        <v>57.3</v>
      </c>
      <c r="H42" s="94">
        <f>SUM(H43:J44)</f>
        <v>0</v>
      </c>
      <c r="I42" s="86">
        <f>SUM(I43:K44)</f>
        <v>0</v>
      </c>
      <c r="J42" s="86">
        <f>SUM(J43:J44)</f>
        <v>0</v>
      </c>
      <c r="K42" s="86">
        <f>SUM(K43:K44)</f>
        <v>0</v>
      </c>
      <c r="L42" s="94">
        <f>SUM(L43:M44)</f>
        <v>57.3</v>
      </c>
    </row>
    <row r="43" spans="1:15" ht="16.5" x14ac:dyDescent="0.3">
      <c r="A43" s="95"/>
      <c r="B43" s="91" t="s">
        <v>74</v>
      </c>
      <c r="C43" s="86">
        <v>0</v>
      </c>
      <c r="D43" s="86">
        <v>0</v>
      </c>
      <c r="E43" s="86">
        <v>0</v>
      </c>
      <c r="F43" s="86">
        <v>0</v>
      </c>
      <c r="G43" s="92">
        <v>57.3</v>
      </c>
      <c r="H43" s="86">
        <v>0</v>
      </c>
      <c r="I43" s="86">
        <v>0</v>
      </c>
      <c r="J43" s="86">
        <v>0</v>
      </c>
      <c r="K43" s="86">
        <v>0</v>
      </c>
      <c r="L43" s="92">
        <f>SUM(C43:K43)</f>
        <v>57.3</v>
      </c>
      <c r="O43" s="28">
        <f>L41-O41</f>
        <v>46.299999999999272</v>
      </c>
    </row>
    <row r="44" spans="1:15" ht="16.5" x14ac:dyDescent="0.3">
      <c r="A44" s="95"/>
      <c r="B44" s="91" t="s">
        <v>75</v>
      </c>
      <c r="C44" s="86">
        <v>0</v>
      </c>
      <c r="D44" s="86">
        <v>0</v>
      </c>
      <c r="E44" s="86">
        <v>0</v>
      </c>
      <c r="F44" s="86">
        <v>0</v>
      </c>
      <c r="G44" s="86">
        <v>0</v>
      </c>
      <c r="H44" s="86">
        <v>0</v>
      </c>
      <c r="I44" s="86">
        <v>0</v>
      </c>
      <c r="J44" s="86">
        <v>0</v>
      </c>
      <c r="K44" s="86">
        <v>0</v>
      </c>
      <c r="L44" s="86">
        <v>0</v>
      </c>
    </row>
    <row r="45" spans="1:15" ht="16.5" x14ac:dyDescent="0.3">
      <c r="A45" s="96"/>
      <c r="B45" s="91"/>
      <c r="C45" s="92"/>
      <c r="D45" s="92"/>
      <c r="E45" s="92"/>
      <c r="F45" s="92"/>
      <c r="G45" s="92"/>
      <c r="H45" s="92"/>
      <c r="I45" s="92"/>
      <c r="J45" s="92"/>
      <c r="K45" s="92"/>
      <c r="L45" s="92"/>
    </row>
    <row r="46" spans="1:15" x14ac:dyDescent="0.25">
      <c r="A46" s="97" t="s">
        <v>4</v>
      </c>
      <c r="B46" s="98" t="s">
        <v>76</v>
      </c>
      <c r="C46" s="99">
        <f>C48+C54+C56</f>
        <v>526</v>
      </c>
      <c r="D46" s="99">
        <f t="shared" ref="D46:G46" si="9">D48+D54+D56</f>
        <v>51</v>
      </c>
      <c r="E46" s="99">
        <f t="shared" si="9"/>
        <v>5.0999999999999996</v>
      </c>
      <c r="F46" s="99">
        <f t="shared" si="9"/>
        <v>2.5</v>
      </c>
      <c r="G46" s="99">
        <f t="shared" si="9"/>
        <v>3.4</v>
      </c>
      <c r="H46" s="99">
        <f>H48+H54+H56</f>
        <v>0.3</v>
      </c>
      <c r="I46" s="99">
        <f>I48+I54+I56</f>
        <v>11.5</v>
      </c>
      <c r="J46" s="99">
        <f t="shared" ref="J46:K46" si="10">J48+J54+J56</f>
        <v>1</v>
      </c>
      <c r="K46" s="99">
        <f t="shared" si="10"/>
        <v>2.1</v>
      </c>
      <c r="L46" s="99">
        <f>SUM(C46:K46)</f>
        <v>602.9</v>
      </c>
    </row>
    <row r="47" spans="1:15" x14ac:dyDescent="0.25">
      <c r="A47" s="100"/>
      <c r="B47" s="88"/>
      <c r="C47" s="89"/>
      <c r="D47" s="89"/>
      <c r="E47" s="89"/>
      <c r="F47" s="89"/>
      <c r="G47" s="89"/>
      <c r="H47" s="89"/>
      <c r="I47" s="89"/>
      <c r="J47" s="89"/>
      <c r="K47" s="89"/>
      <c r="L47" s="89"/>
    </row>
    <row r="48" spans="1:15" ht="16.5" x14ac:dyDescent="0.3">
      <c r="A48" s="93" t="s">
        <v>77</v>
      </c>
      <c r="B48" s="91" t="s">
        <v>78</v>
      </c>
      <c r="C48" s="92">
        <f>C49+C50+C51+C52+C53</f>
        <v>121.89999999999999</v>
      </c>
      <c r="D48" s="86">
        <f>SUM(D49:D53)</f>
        <v>0</v>
      </c>
      <c r="E48" s="86">
        <f t="shared" ref="E48:K48" si="11">SUM(E49:E50)</f>
        <v>0</v>
      </c>
      <c r="F48" s="86">
        <f t="shared" si="11"/>
        <v>0</v>
      </c>
      <c r="G48" s="86">
        <f t="shared" si="11"/>
        <v>0</v>
      </c>
      <c r="H48" s="86">
        <f t="shared" si="11"/>
        <v>0</v>
      </c>
      <c r="I48" s="86">
        <f t="shared" si="11"/>
        <v>0</v>
      </c>
      <c r="J48" s="86">
        <f t="shared" si="11"/>
        <v>0</v>
      </c>
      <c r="K48" s="86">
        <f t="shared" si="11"/>
        <v>0</v>
      </c>
      <c r="L48" s="92">
        <f t="shared" ref="L48:L54" si="12">SUM(C48:K48)</f>
        <v>121.89999999999999</v>
      </c>
    </row>
    <row r="49" spans="1:12" ht="16.5" x14ac:dyDescent="0.3">
      <c r="A49" s="93"/>
      <c r="B49" s="91" t="s">
        <v>79</v>
      </c>
      <c r="C49" s="101">
        <v>23.3</v>
      </c>
      <c r="D49" s="86">
        <v>0</v>
      </c>
      <c r="E49" s="86">
        <v>0</v>
      </c>
      <c r="F49" s="86">
        <v>0</v>
      </c>
      <c r="G49" s="86">
        <v>0</v>
      </c>
      <c r="H49" s="86">
        <v>0</v>
      </c>
      <c r="I49" s="86">
        <v>0</v>
      </c>
      <c r="J49" s="86">
        <v>0</v>
      </c>
      <c r="K49" s="86">
        <v>0</v>
      </c>
      <c r="L49" s="92">
        <f t="shared" si="12"/>
        <v>23.3</v>
      </c>
    </row>
    <row r="50" spans="1:12" ht="16.5" x14ac:dyDescent="0.3">
      <c r="A50" s="93"/>
      <c r="B50" s="91" t="s">
        <v>80</v>
      </c>
      <c r="C50" s="86">
        <v>0</v>
      </c>
      <c r="D50" s="86">
        <v>0</v>
      </c>
      <c r="E50" s="86">
        <v>0</v>
      </c>
      <c r="F50" s="86">
        <v>0</v>
      </c>
      <c r="G50" s="86">
        <v>0</v>
      </c>
      <c r="H50" s="86">
        <v>0</v>
      </c>
      <c r="I50" s="86">
        <v>0</v>
      </c>
      <c r="J50" s="86">
        <v>0</v>
      </c>
      <c r="K50" s="86">
        <v>0</v>
      </c>
      <c r="L50" s="92">
        <f t="shared" si="12"/>
        <v>0</v>
      </c>
    </row>
    <row r="51" spans="1:12" ht="16.5" x14ac:dyDescent="0.3">
      <c r="A51" s="93"/>
      <c r="B51" s="91" t="s">
        <v>81</v>
      </c>
      <c r="C51" s="101">
        <v>98.6</v>
      </c>
      <c r="D51" s="86">
        <v>0</v>
      </c>
      <c r="E51" s="86">
        <v>0</v>
      </c>
      <c r="F51" s="86">
        <v>0</v>
      </c>
      <c r="G51" s="86">
        <v>0</v>
      </c>
      <c r="H51" s="86">
        <v>0</v>
      </c>
      <c r="I51" s="86">
        <v>0</v>
      </c>
      <c r="J51" s="86">
        <v>0</v>
      </c>
      <c r="K51" s="86">
        <v>0</v>
      </c>
      <c r="L51" s="92">
        <f t="shared" si="12"/>
        <v>98.6</v>
      </c>
    </row>
    <row r="52" spans="1:12" ht="16.5" x14ac:dyDescent="0.3">
      <c r="A52" s="93"/>
      <c r="B52" s="91" t="s">
        <v>82</v>
      </c>
      <c r="C52" s="86">
        <v>0</v>
      </c>
      <c r="D52" s="86">
        <v>0</v>
      </c>
      <c r="E52" s="86">
        <v>0</v>
      </c>
      <c r="F52" s="86">
        <v>0</v>
      </c>
      <c r="G52" s="86">
        <v>0</v>
      </c>
      <c r="H52" s="86">
        <v>0</v>
      </c>
      <c r="I52" s="86">
        <v>0</v>
      </c>
      <c r="J52" s="86">
        <v>0</v>
      </c>
      <c r="K52" s="86">
        <v>0</v>
      </c>
      <c r="L52" s="92">
        <f t="shared" si="12"/>
        <v>0</v>
      </c>
    </row>
    <row r="53" spans="1:12" ht="16.5" x14ac:dyDescent="0.3">
      <c r="A53" s="93"/>
      <c r="B53" s="91" t="s">
        <v>83</v>
      </c>
      <c r="C53" s="86">
        <v>0</v>
      </c>
      <c r="D53" s="86">
        <v>0</v>
      </c>
      <c r="E53" s="86">
        <v>0</v>
      </c>
      <c r="F53" s="86">
        <v>0</v>
      </c>
      <c r="G53" s="86">
        <v>0</v>
      </c>
      <c r="H53" s="86">
        <v>0</v>
      </c>
      <c r="I53" s="86">
        <v>0</v>
      </c>
      <c r="J53" s="86">
        <v>0</v>
      </c>
      <c r="K53" s="86">
        <v>0</v>
      </c>
      <c r="L53" s="92">
        <f t="shared" si="12"/>
        <v>0</v>
      </c>
    </row>
    <row r="54" spans="1:12" ht="16.5" x14ac:dyDescent="0.3">
      <c r="A54" s="93" t="s">
        <v>84</v>
      </c>
      <c r="B54" s="91" t="s">
        <v>85</v>
      </c>
      <c r="C54" s="92">
        <f>C55</f>
        <v>400.1</v>
      </c>
      <c r="D54" s="94">
        <f t="shared" ref="D54:K54" si="13">D55</f>
        <v>50</v>
      </c>
      <c r="E54" s="86">
        <f t="shared" si="13"/>
        <v>0</v>
      </c>
      <c r="F54" s="86">
        <f t="shared" si="13"/>
        <v>0</v>
      </c>
      <c r="G54" s="86">
        <f t="shared" si="13"/>
        <v>0</v>
      </c>
      <c r="H54" s="86">
        <f t="shared" si="13"/>
        <v>0</v>
      </c>
      <c r="I54" s="92">
        <f t="shared" si="13"/>
        <v>10</v>
      </c>
      <c r="J54" s="86">
        <f t="shared" si="13"/>
        <v>0</v>
      </c>
      <c r="K54" s="86">
        <f t="shared" si="13"/>
        <v>0</v>
      </c>
      <c r="L54" s="92">
        <f t="shared" si="12"/>
        <v>460.1</v>
      </c>
    </row>
    <row r="55" spans="1:12" ht="16.5" x14ac:dyDescent="0.3">
      <c r="A55" s="93"/>
      <c r="B55" s="91" t="s">
        <v>86</v>
      </c>
      <c r="C55" s="102">
        <v>400.1</v>
      </c>
      <c r="D55" s="94">
        <v>50</v>
      </c>
      <c r="E55" s="86">
        <v>0</v>
      </c>
      <c r="F55" s="86">
        <v>0</v>
      </c>
      <c r="G55" s="86">
        <v>0</v>
      </c>
      <c r="H55" s="86">
        <v>0</v>
      </c>
      <c r="I55" s="92">
        <v>10</v>
      </c>
      <c r="J55" s="86">
        <v>0</v>
      </c>
      <c r="K55" s="86">
        <v>0</v>
      </c>
      <c r="L55" s="92">
        <f>SUM(C55:K55)</f>
        <v>460.1</v>
      </c>
    </row>
    <row r="56" spans="1:12" ht="16.5" x14ac:dyDescent="0.3">
      <c r="A56" s="93" t="s">
        <v>87</v>
      </c>
      <c r="B56" s="91" t="s">
        <v>88</v>
      </c>
      <c r="C56" s="92">
        <f>SUM(C57:C60)</f>
        <v>4</v>
      </c>
      <c r="D56" s="92">
        <f t="shared" ref="D56" si="14">SUM(D57:D60)</f>
        <v>1</v>
      </c>
      <c r="E56" s="92">
        <f>SUM(E57:E60)</f>
        <v>5.0999999999999996</v>
      </c>
      <c r="F56" s="92">
        <f t="shared" ref="F56" si="15">SUM(F57:F60)</f>
        <v>2.5</v>
      </c>
      <c r="G56" s="92">
        <f>SUM(G57:G60)</f>
        <v>3.4</v>
      </c>
      <c r="H56" s="92">
        <f t="shared" ref="H56" si="16">SUM(H57:H60)</f>
        <v>0.3</v>
      </c>
      <c r="I56" s="92">
        <f>SUM(I57:I60)</f>
        <v>1.5</v>
      </c>
      <c r="J56" s="92">
        <f t="shared" ref="J56:K56" si="17">SUM(J57:J60)</f>
        <v>1</v>
      </c>
      <c r="K56" s="92">
        <f t="shared" si="17"/>
        <v>2.1</v>
      </c>
      <c r="L56" s="92">
        <f>SUM(C56:K56)</f>
        <v>20.900000000000002</v>
      </c>
    </row>
    <row r="57" spans="1:12" ht="16.5" x14ac:dyDescent="0.3">
      <c r="A57" s="95"/>
      <c r="B57" s="91" t="s">
        <v>89</v>
      </c>
      <c r="C57" s="94">
        <v>4</v>
      </c>
      <c r="D57" s="92">
        <v>1</v>
      </c>
      <c r="E57" s="92">
        <v>5.0999999999999996</v>
      </c>
      <c r="F57" s="92">
        <v>2.5</v>
      </c>
      <c r="G57" s="92">
        <v>3.4</v>
      </c>
      <c r="H57" s="92">
        <v>0.3</v>
      </c>
      <c r="I57" s="92">
        <v>1.5</v>
      </c>
      <c r="J57" s="92">
        <v>1</v>
      </c>
      <c r="K57" s="135">
        <v>2.1</v>
      </c>
      <c r="L57" s="92">
        <f>SUM(C57:K57)</f>
        <v>20.900000000000002</v>
      </c>
    </row>
    <row r="58" spans="1:12" ht="16.5" x14ac:dyDescent="0.3">
      <c r="A58" s="95"/>
      <c r="B58" s="91" t="s">
        <v>90</v>
      </c>
      <c r="C58" s="86">
        <v>0</v>
      </c>
      <c r="D58" s="86">
        <v>0</v>
      </c>
      <c r="E58" s="86">
        <v>0</v>
      </c>
      <c r="F58" s="86">
        <v>0</v>
      </c>
      <c r="G58" s="86">
        <v>0</v>
      </c>
      <c r="H58" s="86">
        <v>0</v>
      </c>
      <c r="I58" s="86">
        <v>0</v>
      </c>
      <c r="J58" s="86">
        <v>0</v>
      </c>
      <c r="K58" s="86">
        <v>0</v>
      </c>
      <c r="L58" s="86">
        <v>0</v>
      </c>
    </row>
    <row r="59" spans="1:12" ht="16.5" x14ac:dyDescent="0.3">
      <c r="A59" s="91"/>
      <c r="B59" s="91" t="s">
        <v>91</v>
      </c>
      <c r="C59" s="86">
        <v>0</v>
      </c>
      <c r="D59" s="86">
        <v>0</v>
      </c>
      <c r="E59" s="86">
        <v>0</v>
      </c>
      <c r="F59" s="86">
        <v>0</v>
      </c>
      <c r="G59" s="86">
        <v>0</v>
      </c>
      <c r="H59" s="86">
        <v>0</v>
      </c>
      <c r="I59" s="86">
        <v>0</v>
      </c>
      <c r="J59" s="86">
        <v>0</v>
      </c>
      <c r="K59" s="86">
        <v>0</v>
      </c>
      <c r="L59" s="86">
        <v>0</v>
      </c>
    </row>
    <row r="60" spans="1:12" ht="17.25" thickBot="1" x14ac:dyDescent="0.35">
      <c r="A60" s="103"/>
      <c r="B60" s="103" t="s">
        <v>92</v>
      </c>
      <c r="C60" s="86">
        <v>0</v>
      </c>
      <c r="D60" s="86">
        <v>0</v>
      </c>
      <c r="E60" s="86">
        <v>0</v>
      </c>
      <c r="F60" s="86">
        <v>0</v>
      </c>
      <c r="G60" s="86">
        <v>0</v>
      </c>
      <c r="H60" s="86">
        <v>0</v>
      </c>
      <c r="I60" s="86">
        <v>0</v>
      </c>
      <c r="J60" s="86">
        <v>0</v>
      </c>
      <c r="K60" s="86">
        <v>0</v>
      </c>
      <c r="L60" s="86">
        <v>0</v>
      </c>
    </row>
    <row r="61" spans="1:12" ht="15.75" thickTop="1" x14ac:dyDescent="0.25">
      <c r="A61" s="104"/>
      <c r="B61" s="166" t="s">
        <v>5</v>
      </c>
      <c r="C61" s="158">
        <f>C46+C39</f>
        <v>1081.5999999999999</v>
      </c>
      <c r="D61" s="158">
        <f t="shared" ref="D61:K61" si="18">D46+D39</f>
        <v>572.70000000000005</v>
      </c>
      <c r="E61" s="158">
        <f t="shared" si="18"/>
        <v>5.0999999999999996</v>
      </c>
      <c r="F61" s="158">
        <f t="shared" si="18"/>
        <v>445.6</v>
      </c>
      <c r="G61" s="158">
        <f t="shared" si="18"/>
        <v>60.699999999999996</v>
      </c>
      <c r="H61" s="158">
        <f t="shared" si="18"/>
        <v>421.2</v>
      </c>
      <c r="I61" s="158">
        <f t="shared" si="18"/>
        <v>488.8</v>
      </c>
      <c r="J61" s="158">
        <f t="shared" si="18"/>
        <v>1175.2</v>
      </c>
      <c r="K61" s="158">
        <f t="shared" si="18"/>
        <v>1246.1999999999998</v>
      </c>
      <c r="L61" s="158">
        <f>SUM(C61:K61)</f>
        <v>5497.0999999999995</v>
      </c>
    </row>
    <row r="62" spans="1:12" ht="15.75" thickBot="1" x14ac:dyDescent="0.3">
      <c r="A62" s="105"/>
      <c r="B62" s="167"/>
      <c r="C62" s="159"/>
      <c r="D62" s="159"/>
      <c r="E62" s="159"/>
      <c r="F62" s="159"/>
      <c r="G62" s="159"/>
      <c r="H62" s="159"/>
      <c r="I62" s="159"/>
      <c r="J62" s="159"/>
      <c r="K62" s="159"/>
      <c r="L62" s="159"/>
    </row>
    <row r="63" spans="1:12" ht="15.75" thickTop="1" x14ac:dyDescent="0.25"/>
    <row r="64" spans="1:12" ht="18" x14ac:dyDescent="0.25">
      <c r="A64" s="77"/>
      <c r="B64" s="77"/>
      <c r="C64" s="160"/>
      <c r="D64" s="160"/>
      <c r="E64" s="160"/>
      <c r="F64" s="160"/>
      <c r="G64" s="160"/>
      <c r="H64" s="160"/>
      <c r="I64" s="160"/>
      <c r="J64" s="160"/>
      <c r="K64" s="160"/>
      <c r="L64" s="76"/>
    </row>
    <row r="65" spans="1:12" ht="18.75" thickBot="1" x14ac:dyDescent="0.3">
      <c r="A65" s="76"/>
      <c r="B65" s="76"/>
      <c r="C65" s="78"/>
      <c r="D65" s="78"/>
      <c r="E65" s="78"/>
      <c r="F65" s="78"/>
      <c r="G65" s="78"/>
      <c r="H65" s="78"/>
      <c r="I65" s="78"/>
      <c r="J65" s="76"/>
      <c r="K65" s="76"/>
      <c r="L65" s="81" t="s">
        <v>56</v>
      </c>
    </row>
    <row r="66" spans="1:12" ht="15.75" thickTop="1" x14ac:dyDescent="0.25">
      <c r="A66" s="161" t="s">
        <v>57</v>
      </c>
      <c r="B66" s="161" t="s">
        <v>1</v>
      </c>
      <c r="C66" s="163" t="s">
        <v>58</v>
      </c>
      <c r="D66" s="164"/>
      <c r="E66" s="164"/>
      <c r="F66" s="164"/>
      <c r="G66" s="164"/>
      <c r="H66" s="164"/>
      <c r="I66" s="164"/>
      <c r="J66" s="164"/>
      <c r="K66" s="164"/>
      <c r="L66" s="165"/>
    </row>
    <row r="67" spans="1:12" x14ac:dyDescent="0.25">
      <c r="A67" s="162"/>
      <c r="B67" s="162"/>
      <c r="C67" s="156" t="s">
        <v>59</v>
      </c>
      <c r="D67" s="156" t="s">
        <v>60</v>
      </c>
      <c r="E67" s="156" t="s">
        <v>61</v>
      </c>
      <c r="F67" s="156" t="s">
        <v>62</v>
      </c>
      <c r="G67" s="156" t="s">
        <v>63</v>
      </c>
      <c r="H67" s="156" t="s">
        <v>64</v>
      </c>
      <c r="I67" s="156" t="s">
        <v>65</v>
      </c>
      <c r="J67" s="156" t="s">
        <v>66</v>
      </c>
      <c r="K67" s="156" t="s">
        <v>67</v>
      </c>
      <c r="L67" s="156" t="s">
        <v>68</v>
      </c>
    </row>
    <row r="68" spans="1:12" x14ac:dyDescent="0.25">
      <c r="A68" s="157"/>
      <c r="B68" s="157"/>
      <c r="C68" s="157"/>
      <c r="D68" s="157"/>
      <c r="E68" s="157"/>
      <c r="F68" s="157"/>
      <c r="G68" s="157"/>
      <c r="H68" s="157"/>
      <c r="I68" s="157"/>
      <c r="J68" s="157"/>
      <c r="K68" s="157"/>
      <c r="L68" s="157"/>
    </row>
    <row r="69" spans="1:12" x14ac:dyDescent="0.25">
      <c r="A69" s="82"/>
      <c r="B69" s="82"/>
      <c r="C69" s="82"/>
      <c r="D69" s="82"/>
      <c r="E69" s="82"/>
      <c r="F69" s="82"/>
      <c r="G69" s="82"/>
      <c r="H69" s="82"/>
      <c r="I69" s="82"/>
      <c r="J69" s="82"/>
      <c r="K69" s="82"/>
      <c r="L69" s="82"/>
    </row>
    <row r="70" spans="1:12" ht="16.5" x14ac:dyDescent="0.3">
      <c r="A70" s="83" t="s">
        <v>3</v>
      </c>
      <c r="B70" s="84" t="s">
        <v>69</v>
      </c>
      <c r="C70" s="85">
        <f>C72+C73</f>
        <v>957.1</v>
      </c>
      <c r="D70" s="85">
        <f t="shared" ref="D70" si="19">D72+D73</f>
        <v>916.6</v>
      </c>
      <c r="E70" s="86">
        <v>0</v>
      </c>
      <c r="F70" s="85">
        <f t="shared" ref="F70:K70" si="20">F72+F73</f>
        <v>739.2</v>
      </c>
      <c r="G70" s="85">
        <f t="shared" si="20"/>
        <v>57.55</v>
      </c>
      <c r="H70" s="85">
        <f t="shared" si="20"/>
        <v>718.09999999999991</v>
      </c>
      <c r="I70" s="85">
        <f t="shared" si="20"/>
        <v>803.7</v>
      </c>
      <c r="J70" s="85">
        <f t="shared" si="20"/>
        <v>1814.5</v>
      </c>
      <c r="K70" s="85">
        <f t="shared" si="20"/>
        <v>1947.6</v>
      </c>
      <c r="L70" s="85">
        <f>SUM(C70:K70)</f>
        <v>7954.35</v>
      </c>
    </row>
    <row r="71" spans="1:12" x14ac:dyDescent="0.25">
      <c r="A71" s="87"/>
      <c r="B71" s="88"/>
      <c r="C71" s="89"/>
      <c r="D71" s="89"/>
      <c r="E71" s="89"/>
      <c r="F71" s="89"/>
      <c r="G71" s="89"/>
      <c r="H71" s="89"/>
      <c r="I71" s="89"/>
      <c r="J71" s="89"/>
      <c r="K71" s="89"/>
      <c r="L71" s="89"/>
    </row>
    <row r="72" spans="1:12" ht="16.5" x14ac:dyDescent="0.3">
      <c r="A72" s="90" t="s">
        <v>70</v>
      </c>
      <c r="B72" s="91" t="s">
        <v>71</v>
      </c>
      <c r="C72" s="92">
        <f>C9+C41</f>
        <v>957.1</v>
      </c>
      <c r="D72" s="92">
        <f t="shared" ref="D72:K72" si="21">D9+D41</f>
        <v>916.6</v>
      </c>
      <c r="E72" s="94">
        <f t="shared" si="21"/>
        <v>0</v>
      </c>
      <c r="F72" s="92">
        <f t="shared" si="21"/>
        <v>739.2</v>
      </c>
      <c r="G72" s="94">
        <f t="shared" si="21"/>
        <v>0</v>
      </c>
      <c r="H72" s="92">
        <f t="shared" si="21"/>
        <v>718.09999999999991</v>
      </c>
      <c r="I72" s="92">
        <f t="shared" si="21"/>
        <v>803.7</v>
      </c>
      <c r="J72" s="92">
        <f t="shared" si="21"/>
        <v>1814.5</v>
      </c>
      <c r="K72" s="92">
        <f t="shared" si="21"/>
        <v>1947.6</v>
      </c>
      <c r="L72" s="92">
        <f>SUM(C72:K72)</f>
        <v>7896.7999999999993</v>
      </c>
    </row>
    <row r="73" spans="1:12" ht="16.5" x14ac:dyDescent="0.3">
      <c r="A73" s="93" t="s">
        <v>72</v>
      </c>
      <c r="B73" s="91" t="s">
        <v>73</v>
      </c>
      <c r="C73" s="86">
        <f>SUM(C74:E75)</f>
        <v>0</v>
      </c>
      <c r="D73" s="86">
        <f>SUM(D74:D75)</f>
        <v>0</v>
      </c>
      <c r="E73" s="86">
        <f>SUM(E74:E75)</f>
        <v>0</v>
      </c>
      <c r="F73" s="94">
        <f>SUM(F74:F75)</f>
        <v>0</v>
      </c>
      <c r="G73" s="94">
        <f>SUM(G74:G75)</f>
        <v>57.55</v>
      </c>
      <c r="H73" s="94">
        <f>SUM(H74:J75)</f>
        <v>0</v>
      </c>
      <c r="I73" s="86">
        <f>SUM(I74:K75)</f>
        <v>0</v>
      </c>
      <c r="J73" s="86">
        <f>SUM(J74:J75)</f>
        <v>0</v>
      </c>
      <c r="K73" s="86">
        <f>SUM(K74:K75)</f>
        <v>0</v>
      </c>
      <c r="L73" s="94">
        <f>SUM(L74:M75)</f>
        <v>57.55</v>
      </c>
    </row>
    <row r="74" spans="1:12" ht="16.5" x14ac:dyDescent="0.3">
      <c r="A74" s="95"/>
      <c r="B74" s="91" t="s">
        <v>74</v>
      </c>
      <c r="C74" s="86">
        <v>0</v>
      </c>
      <c r="D74" s="86">
        <v>0</v>
      </c>
      <c r="E74" s="86">
        <v>0</v>
      </c>
      <c r="F74" s="86">
        <v>0</v>
      </c>
      <c r="G74" s="92">
        <f>G11+G43</f>
        <v>57.55</v>
      </c>
      <c r="H74" s="86">
        <v>0</v>
      </c>
      <c r="I74" s="86">
        <v>0</v>
      </c>
      <c r="J74" s="86">
        <v>0</v>
      </c>
      <c r="K74" s="86">
        <v>0</v>
      </c>
      <c r="L74" s="92">
        <f>SUM(C74:K74)</f>
        <v>57.55</v>
      </c>
    </row>
    <row r="75" spans="1:12" ht="16.5" x14ac:dyDescent="0.3">
      <c r="A75" s="95"/>
      <c r="B75" s="91" t="s">
        <v>75</v>
      </c>
      <c r="C75" s="86">
        <v>0</v>
      </c>
      <c r="D75" s="86">
        <v>0</v>
      </c>
      <c r="E75" s="86">
        <v>0</v>
      </c>
      <c r="F75" s="86">
        <v>0</v>
      </c>
      <c r="G75" s="86">
        <v>0</v>
      </c>
      <c r="H75" s="86">
        <v>0</v>
      </c>
      <c r="I75" s="86">
        <v>0</v>
      </c>
      <c r="J75" s="86">
        <v>0</v>
      </c>
      <c r="K75" s="86">
        <v>0</v>
      </c>
      <c r="L75" s="86">
        <v>0</v>
      </c>
    </row>
    <row r="76" spans="1:12" ht="16.5" x14ac:dyDescent="0.3">
      <c r="A76" s="96"/>
      <c r="B76" s="91"/>
      <c r="C76" s="92"/>
      <c r="D76" s="92"/>
      <c r="E76" s="92"/>
      <c r="F76" s="92"/>
      <c r="G76" s="92"/>
      <c r="H76" s="92"/>
      <c r="I76" s="92"/>
      <c r="J76" s="92"/>
      <c r="K76" s="92"/>
      <c r="L76" s="92"/>
    </row>
    <row r="77" spans="1:12" x14ac:dyDescent="0.25">
      <c r="A77" s="97" t="s">
        <v>4</v>
      </c>
      <c r="B77" s="98" t="s">
        <v>76</v>
      </c>
      <c r="C77" s="99">
        <f>C79+C85+C87</f>
        <v>1321.8999999999999</v>
      </c>
      <c r="D77" s="99">
        <f t="shared" ref="D77:G77" si="22">D79+D85+D87</f>
        <v>102.3</v>
      </c>
      <c r="E77" s="99">
        <f t="shared" si="22"/>
        <v>6.6</v>
      </c>
      <c r="F77" s="99">
        <f t="shared" si="22"/>
        <v>3.4</v>
      </c>
      <c r="G77" s="99">
        <f t="shared" si="22"/>
        <v>4.7</v>
      </c>
      <c r="H77" s="99">
        <f>H79+H85+H87</f>
        <v>0.6</v>
      </c>
      <c r="I77" s="99">
        <f>I79+I85+I87</f>
        <v>37.5</v>
      </c>
      <c r="J77" s="99">
        <f t="shared" ref="J77:K77" si="23">J79+J85+J87</f>
        <v>1.8</v>
      </c>
      <c r="K77" s="169">
        <f t="shared" si="23"/>
        <v>0</v>
      </c>
      <c r="L77" s="99">
        <f>SUM(C77:K77)</f>
        <v>1478.7999999999997</v>
      </c>
    </row>
    <row r="78" spans="1:12" x14ac:dyDescent="0.25">
      <c r="A78" s="100"/>
      <c r="B78" s="88"/>
      <c r="C78" s="89"/>
      <c r="D78" s="89"/>
      <c r="E78" s="89"/>
      <c r="F78" s="89"/>
      <c r="G78" s="89"/>
      <c r="H78" s="89"/>
      <c r="I78" s="89"/>
      <c r="J78" s="89"/>
      <c r="K78" s="89"/>
      <c r="L78" s="89"/>
    </row>
    <row r="79" spans="1:12" ht="16.5" x14ac:dyDescent="0.3">
      <c r="A79" s="93" t="s">
        <v>77</v>
      </c>
      <c r="B79" s="91" t="s">
        <v>78</v>
      </c>
      <c r="C79" s="92">
        <f>C80+C81+C82+C83+C84</f>
        <v>250.1</v>
      </c>
      <c r="D79" s="86">
        <f>SUM(D80:D84)</f>
        <v>0</v>
      </c>
      <c r="E79" s="86">
        <f t="shared" ref="E79:K79" si="24">SUM(E80:E81)</f>
        <v>0</v>
      </c>
      <c r="F79" s="86">
        <f t="shared" si="24"/>
        <v>0</v>
      </c>
      <c r="G79" s="86">
        <f t="shared" si="24"/>
        <v>0</v>
      </c>
      <c r="H79" s="86">
        <f t="shared" si="24"/>
        <v>0</v>
      </c>
      <c r="I79" s="86">
        <f t="shared" si="24"/>
        <v>0</v>
      </c>
      <c r="J79" s="86">
        <f t="shared" si="24"/>
        <v>0</v>
      </c>
      <c r="K79" s="86">
        <f t="shared" si="24"/>
        <v>0</v>
      </c>
      <c r="L79" s="92">
        <f t="shared" ref="L79:L85" si="25">SUM(C79:K79)</f>
        <v>250.1</v>
      </c>
    </row>
    <row r="80" spans="1:12" ht="16.5" x14ac:dyDescent="0.3">
      <c r="A80" s="93"/>
      <c r="B80" s="91" t="s">
        <v>79</v>
      </c>
      <c r="C80" s="101">
        <f>C17+C49</f>
        <v>40.5</v>
      </c>
      <c r="D80" s="86">
        <v>0</v>
      </c>
      <c r="E80" s="86">
        <v>0</v>
      </c>
      <c r="F80" s="86">
        <v>0</v>
      </c>
      <c r="G80" s="86">
        <v>0</v>
      </c>
      <c r="H80" s="86">
        <v>0</v>
      </c>
      <c r="I80" s="86">
        <v>0</v>
      </c>
      <c r="J80" s="86">
        <v>0</v>
      </c>
      <c r="K80" s="86">
        <v>0</v>
      </c>
      <c r="L80" s="92">
        <f t="shared" si="25"/>
        <v>40.5</v>
      </c>
    </row>
    <row r="81" spans="1:12" ht="16.5" x14ac:dyDescent="0.3">
      <c r="A81" s="93"/>
      <c r="B81" s="91" t="s">
        <v>80</v>
      </c>
      <c r="C81" s="86">
        <v>0</v>
      </c>
      <c r="D81" s="86">
        <v>0</v>
      </c>
      <c r="E81" s="86">
        <v>0</v>
      </c>
      <c r="F81" s="86">
        <v>0</v>
      </c>
      <c r="G81" s="86">
        <v>0</v>
      </c>
      <c r="H81" s="86">
        <v>0</v>
      </c>
      <c r="I81" s="86">
        <v>0</v>
      </c>
      <c r="J81" s="86">
        <v>0</v>
      </c>
      <c r="K81" s="86">
        <v>0</v>
      </c>
      <c r="L81" s="86">
        <v>0</v>
      </c>
    </row>
    <row r="82" spans="1:12" ht="16.5" x14ac:dyDescent="0.3">
      <c r="A82" s="93"/>
      <c r="B82" s="91" t="s">
        <v>81</v>
      </c>
      <c r="C82" s="101">
        <f>C19+C51</f>
        <v>184.6</v>
      </c>
      <c r="D82" s="86">
        <v>0</v>
      </c>
      <c r="E82" s="86">
        <v>0</v>
      </c>
      <c r="F82" s="86">
        <v>0</v>
      </c>
      <c r="G82" s="86">
        <v>0</v>
      </c>
      <c r="H82" s="86">
        <v>0</v>
      </c>
      <c r="I82" s="86">
        <v>0</v>
      </c>
      <c r="J82" s="86">
        <v>0</v>
      </c>
      <c r="K82" s="86">
        <v>0</v>
      </c>
      <c r="L82" s="92">
        <f t="shared" si="25"/>
        <v>184.6</v>
      </c>
    </row>
    <row r="83" spans="1:12" ht="16.5" x14ac:dyDescent="0.3">
      <c r="A83" s="93"/>
      <c r="B83" s="91" t="s">
        <v>82</v>
      </c>
      <c r="C83" s="101">
        <f>C20+C52</f>
        <v>25</v>
      </c>
      <c r="D83" s="86">
        <v>0</v>
      </c>
      <c r="E83" s="86">
        <v>0</v>
      </c>
      <c r="F83" s="86">
        <v>0</v>
      </c>
      <c r="G83" s="86">
        <v>0</v>
      </c>
      <c r="H83" s="86">
        <v>0</v>
      </c>
      <c r="I83" s="86">
        <v>0</v>
      </c>
      <c r="J83" s="86">
        <v>0</v>
      </c>
      <c r="K83" s="86">
        <v>0</v>
      </c>
      <c r="L83" s="92">
        <f t="shared" si="25"/>
        <v>25</v>
      </c>
    </row>
    <row r="84" spans="1:12" ht="16.5" x14ac:dyDescent="0.3">
      <c r="A84" s="93"/>
      <c r="B84" s="91" t="s">
        <v>83</v>
      </c>
      <c r="C84" s="86">
        <v>0</v>
      </c>
      <c r="D84" s="86">
        <v>0</v>
      </c>
      <c r="E84" s="86">
        <v>0</v>
      </c>
      <c r="F84" s="86">
        <v>0</v>
      </c>
      <c r="G84" s="86">
        <v>0</v>
      </c>
      <c r="H84" s="86">
        <v>0</v>
      </c>
      <c r="I84" s="86">
        <v>0</v>
      </c>
      <c r="J84" s="86">
        <v>0</v>
      </c>
      <c r="K84" s="86">
        <v>0</v>
      </c>
      <c r="L84" s="86">
        <v>0</v>
      </c>
    </row>
    <row r="85" spans="1:12" ht="16.5" x14ac:dyDescent="0.3">
      <c r="A85" s="93" t="s">
        <v>84</v>
      </c>
      <c r="B85" s="91" t="s">
        <v>85</v>
      </c>
      <c r="C85" s="92">
        <f>C86</f>
        <v>1063.0999999999999</v>
      </c>
      <c r="D85" s="94">
        <f t="shared" ref="D85:K85" si="26">D86</f>
        <v>100</v>
      </c>
      <c r="E85" s="86">
        <f t="shared" si="26"/>
        <v>0</v>
      </c>
      <c r="F85" s="86">
        <f t="shared" si="26"/>
        <v>0</v>
      </c>
      <c r="G85" s="86">
        <f t="shared" si="26"/>
        <v>0</v>
      </c>
      <c r="H85" s="86">
        <f t="shared" si="26"/>
        <v>0</v>
      </c>
      <c r="I85" s="92">
        <f t="shared" si="26"/>
        <v>35</v>
      </c>
      <c r="J85" s="86">
        <f t="shared" si="26"/>
        <v>0</v>
      </c>
      <c r="K85" s="86">
        <f t="shared" si="26"/>
        <v>0</v>
      </c>
      <c r="L85" s="92">
        <f t="shared" si="25"/>
        <v>1198.0999999999999</v>
      </c>
    </row>
    <row r="86" spans="1:12" ht="16.5" x14ac:dyDescent="0.3">
      <c r="A86" s="93"/>
      <c r="B86" s="91" t="s">
        <v>86</v>
      </c>
      <c r="C86" s="102">
        <f>C23+C55</f>
        <v>1063.0999999999999</v>
      </c>
      <c r="D86" s="102">
        <f t="shared" ref="D86:K86" si="27">D23+D55</f>
        <v>100</v>
      </c>
      <c r="E86" s="168">
        <f t="shared" si="27"/>
        <v>0</v>
      </c>
      <c r="F86" s="168">
        <f t="shared" si="27"/>
        <v>0</v>
      </c>
      <c r="G86" s="168">
        <f t="shared" si="27"/>
        <v>0</v>
      </c>
      <c r="H86" s="168">
        <f t="shared" si="27"/>
        <v>0</v>
      </c>
      <c r="I86" s="102">
        <f t="shared" si="27"/>
        <v>35</v>
      </c>
      <c r="J86" s="168">
        <f t="shared" si="27"/>
        <v>0</v>
      </c>
      <c r="K86" s="168">
        <f t="shared" si="27"/>
        <v>0</v>
      </c>
      <c r="L86" s="92">
        <f>SUM(C86:K86)</f>
        <v>1198.0999999999999</v>
      </c>
    </row>
    <row r="87" spans="1:12" ht="16.5" x14ac:dyDescent="0.3">
      <c r="A87" s="93" t="s">
        <v>87</v>
      </c>
      <c r="B87" s="91" t="s">
        <v>88</v>
      </c>
      <c r="C87" s="92">
        <f>SUM(C88:C91)</f>
        <v>8.6999999999999993</v>
      </c>
      <c r="D87" s="92">
        <f t="shared" ref="D87" si="28">SUM(D88:D91)</f>
        <v>2.2999999999999998</v>
      </c>
      <c r="E87" s="92">
        <f>SUM(E88:E91)</f>
        <v>6.6</v>
      </c>
      <c r="F87" s="92">
        <f t="shared" ref="F87" si="29">SUM(F88:F91)</f>
        <v>3.4</v>
      </c>
      <c r="G87" s="92">
        <f>SUM(G88:G91)</f>
        <v>4.7</v>
      </c>
      <c r="H87" s="92">
        <f t="shared" ref="H87" si="30">SUM(H88:H91)</f>
        <v>0.6</v>
      </c>
      <c r="I87" s="92">
        <f>SUM(I88:I91)</f>
        <v>2.5</v>
      </c>
      <c r="J87" s="92">
        <f t="shared" ref="J87" si="31">SUM(J88:J91)</f>
        <v>1.8</v>
      </c>
      <c r="K87" s="86">
        <v>0</v>
      </c>
      <c r="L87" s="92">
        <f>SUM(C87:K87)</f>
        <v>30.6</v>
      </c>
    </row>
    <row r="88" spans="1:12" ht="16.5" x14ac:dyDescent="0.3">
      <c r="A88" s="95"/>
      <c r="B88" s="91" t="s">
        <v>89</v>
      </c>
      <c r="C88" s="94">
        <f>C25+C57</f>
        <v>8.6999999999999993</v>
      </c>
      <c r="D88" s="94">
        <f t="shared" ref="D88:K88" si="32">D25+D57</f>
        <v>2.2999999999999998</v>
      </c>
      <c r="E88" s="94">
        <f t="shared" si="32"/>
        <v>6.6</v>
      </c>
      <c r="F88" s="94">
        <f t="shared" si="32"/>
        <v>3.4</v>
      </c>
      <c r="G88" s="94">
        <f t="shared" si="32"/>
        <v>4.7</v>
      </c>
      <c r="H88" s="94">
        <f t="shared" si="32"/>
        <v>0.6</v>
      </c>
      <c r="I88" s="94">
        <f t="shared" si="32"/>
        <v>2.5</v>
      </c>
      <c r="J88" s="94">
        <f t="shared" si="32"/>
        <v>1.8</v>
      </c>
      <c r="K88" s="94">
        <f t="shared" si="32"/>
        <v>2.3000000000000003</v>
      </c>
      <c r="L88" s="92">
        <f>SUM(C88:K88)</f>
        <v>32.9</v>
      </c>
    </row>
    <row r="89" spans="1:12" ht="16.5" x14ac:dyDescent="0.3">
      <c r="A89" s="95"/>
      <c r="B89" s="91" t="s">
        <v>90</v>
      </c>
      <c r="C89" s="86">
        <v>0</v>
      </c>
      <c r="D89" s="86">
        <v>0</v>
      </c>
      <c r="E89" s="86">
        <v>0</v>
      </c>
      <c r="F89" s="86">
        <v>0</v>
      </c>
      <c r="G89" s="86">
        <v>0</v>
      </c>
      <c r="H89" s="86">
        <v>0</v>
      </c>
      <c r="I89" s="86">
        <v>0</v>
      </c>
      <c r="J89" s="86">
        <v>0</v>
      </c>
      <c r="K89" s="86">
        <v>0</v>
      </c>
      <c r="L89" s="86">
        <v>0</v>
      </c>
    </row>
    <row r="90" spans="1:12" ht="16.5" x14ac:dyDescent="0.3">
      <c r="A90" s="91"/>
      <c r="B90" s="91" t="s">
        <v>91</v>
      </c>
      <c r="C90" s="86">
        <v>0</v>
      </c>
      <c r="D90" s="86">
        <v>0</v>
      </c>
      <c r="E90" s="86">
        <v>0</v>
      </c>
      <c r="F90" s="86">
        <v>0</v>
      </c>
      <c r="G90" s="86">
        <v>0</v>
      </c>
      <c r="H90" s="86">
        <v>0</v>
      </c>
      <c r="I90" s="94">
        <v>0</v>
      </c>
      <c r="J90" s="86">
        <v>0</v>
      </c>
      <c r="K90" s="86">
        <v>0</v>
      </c>
      <c r="L90" s="86">
        <v>0</v>
      </c>
    </row>
    <row r="91" spans="1:12" ht="17.25" thickBot="1" x14ac:dyDescent="0.35">
      <c r="A91" s="103"/>
      <c r="B91" s="103" t="s">
        <v>92</v>
      </c>
      <c r="C91" s="86">
        <v>0</v>
      </c>
      <c r="D91" s="86">
        <v>0</v>
      </c>
      <c r="E91" s="86">
        <v>0</v>
      </c>
      <c r="F91" s="86">
        <v>0</v>
      </c>
      <c r="G91" s="86">
        <v>0</v>
      </c>
      <c r="H91" s="86">
        <v>0</v>
      </c>
      <c r="I91" s="86">
        <v>0</v>
      </c>
      <c r="J91" s="86">
        <v>0</v>
      </c>
      <c r="K91" s="86">
        <v>0</v>
      </c>
      <c r="L91" s="86">
        <v>0</v>
      </c>
    </row>
    <row r="92" spans="1:12" ht="15.75" thickTop="1" x14ac:dyDescent="0.25">
      <c r="A92" s="104"/>
      <c r="B92" s="166" t="s">
        <v>5</v>
      </c>
      <c r="C92" s="158">
        <f t="shared" ref="C92:K92" si="33">C77+C70</f>
        <v>2279</v>
      </c>
      <c r="D92" s="158">
        <f t="shared" si="33"/>
        <v>1018.9</v>
      </c>
      <c r="E92" s="158">
        <f t="shared" si="33"/>
        <v>6.6</v>
      </c>
      <c r="F92" s="158">
        <f t="shared" si="33"/>
        <v>742.6</v>
      </c>
      <c r="G92" s="158">
        <f t="shared" si="33"/>
        <v>62.25</v>
      </c>
      <c r="H92" s="158">
        <f t="shared" si="33"/>
        <v>718.69999999999993</v>
      </c>
      <c r="I92" s="158">
        <f t="shared" si="33"/>
        <v>841.2</v>
      </c>
      <c r="J92" s="158">
        <f t="shared" si="33"/>
        <v>1816.3</v>
      </c>
      <c r="K92" s="158">
        <f t="shared" si="33"/>
        <v>1947.6</v>
      </c>
      <c r="L92" s="158">
        <f>SUM(C92:K92)</f>
        <v>9433.15</v>
      </c>
    </row>
    <row r="93" spans="1:12" ht="15.75" thickBot="1" x14ac:dyDescent="0.3">
      <c r="A93" s="105"/>
      <c r="B93" s="167"/>
      <c r="C93" s="159"/>
      <c r="D93" s="159"/>
      <c r="E93" s="159"/>
      <c r="F93" s="159"/>
      <c r="G93" s="159"/>
      <c r="H93" s="159"/>
      <c r="I93" s="159"/>
      <c r="J93" s="159"/>
      <c r="K93" s="159"/>
      <c r="L93" s="159"/>
    </row>
    <row r="94" spans="1:12" ht="15.75" thickTop="1" x14ac:dyDescent="0.25"/>
  </sheetData>
  <mergeCells count="75">
    <mergeCell ref="L92:L93"/>
    <mergeCell ref="G92:G93"/>
    <mergeCell ref="H92:H93"/>
    <mergeCell ref="I92:I93"/>
    <mergeCell ref="J92:J93"/>
    <mergeCell ref="K92:K93"/>
    <mergeCell ref="B92:B93"/>
    <mergeCell ref="C92:C93"/>
    <mergeCell ref="D92:D93"/>
    <mergeCell ref="E92:E93"/>
    <mergeCell ref="F92:F93"/>
    <mergeCell ref="C64:K64"/>
    <mergeCell ref="A66:A68"/>
    <mergeCell ref="B66:B68"/>
    <mergeCell ref="C66:L66"/>
    <mergeCell ref="C67:C68"/>
    <mergeCell ref="D67:D68"/>
    <mergeCell ref="E67:E68"/>
    <mergeCell ref="F67:F68"/>
    <mergeCell ref="G67:G68"/>
    <mergeCell ref="H67:H68"/>
    <mergeCell ref="I67:I68"/>
    <mergeCell ref="J67:J68"/>
    <mergeCell ref="K67:K68"/>
    <mergeCell ref="L67:L68"/>
    <mergeCell ref="L4:L5"/>
    <mergeCell ref="C1:K1"/>
    <mergeCell ref="A3:A5"/>
    <mergeCell ref="B3:B5"/>
    <mergeCell ref="C3:L3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G29:G30"/>
    <mergeCell ref="B29:B30"/>
    <mergeCell ref="C29:C30"/>
    <mergeCell ref="D29:D30"/>
    <mergeCell ref="E29:E30"/>
    <mergeCell ref="F29:F30"/>
    <mergeCell ref="H29:H30"/>
    <mergeCell ref="I29:I30"/>
    <mergeCell ref="J29:J30"/>
    <mergeCell ref="K29:K30"/>
    <mergeCell ref="L29:L30"/>
    <mergeCell ref="C33:K33"/>
    <mergeCell ref="A35:A37"/>
    <mergeCell ref="B35:B37"/>
    <mergeCell ref="C35:L35"/>
    <mergeCell ref="C36:C37"/>
    <mergeCell ref="D36:D37"/>
    <mergeCell ref="E36:E37"/>
    <mergeCell ref="F36:F37"/>
    <mergeCell ref="G36:G37"/>
    <mergeCell ref="H36:H37"/>
    <mergeCell ref="I36:I37"/>
    <mergeCell ref="J36:J37"/>
    <mergeCell ref="K36:K37"/>
    <mergeCell ref="L36:L37"/>
    <mergeCell ref="B61:B62"/>
    <mergeCell ref="C61:C62"/>
    <mergeCell ref="D61:D62"/>
    <mergeCell ref="E61:E62"/>
    <mergeCell ref="F61:F62"/>
    <mergeCell ref="L61:L62"/>
    <mergeCell ref="G61:G62"/>
    <mergeCell ref="H61:H62"/>
    <mergeCell ref="I61:I62"/>
    <mergeCell ref="J61:J62"/>
    <mergeCell ref="K61:K62"/>
  </mergeCells>
  <pageMargins left="0.64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Rekap SM I</vt:lpstr>
      <vt:lpstr>per kec (2)</vt:lpstr>
      <vt:lpstr>Ekbang</vt:lpstr>
      <vt:lpstr>'per kec (2)'!Print_Area</vt:lpstr>
    </vt:vector>
  </TitlesOfParts>
  <Company>student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PERSONAL</cp:lastModifiedBy>
  <cp:lastPrinted>2020-07-02T00:18:41Z</cp:lastPrinted>
  <dcterms:created xsi:type="dcterms:W3CDTF">2010-06-29T15:50:26Z</dcterms:created>
  <dcterms:modified xsi:type="dcterms:W3CDTF">2020-07-02T00:27:09Z</dcterms:modified>
</cp:coreProperties>
</file>