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REKAP PER BULAN\"/>
    </mc:Choice>
  </mc:AlternateContent>
  <bookViews>
    <workbookView xWindow="-120" yWindow="-120" windowWidth="20730" windowHeight="11160"/>
  </bookViews>
  <sheets>
    <sheet name="PKK DKPP" sheetId="5" r:id="rId1"/>
    <sheet name="NOPEMBER" sheetId="4" r:id="rId2"/>
    <sheet name="REKAP BIDANG" sheetId="3" r:id="rId3"/>
  </sheets>
  <externalReferences>
    <externalReference r:id="rId4"/>
  </externalReferences>
  <definedNames>
    <definedName name="_xlnm.Print_Area" localSheetId="1">NOPEMBER!$A$1:$J$98</definedName>
    <definedName name="_xlnm.Print_Area" localSheetId="0">'PKK DKPP'!$A$1:$K$418</definedName>
    <definedName name="_xlnm.Print_Area" localSheetId="2">'REKAP BIDANG'!$A$1:$S$91</definedName>
    <definedName name="_xlnm.Print_Titles" localSheetId="1">NOPEMBER!$5:$7</definedName>
    <definedName name="_xlnm.Print_Titles" localSheetId="0">'PKK DKPP'!$6:$7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7" i="3" l="1"/>
  <c r="H87" i="3"/>
  <c r="I156" i="5" l="1"/>
  <c r="I153" i="5"/>
  <c r="I198" i="5" l="1"/>
  <c r="I278" i="5" l="1"/>
  <c r="I209" i="5"/>
  <c r="H398" i="5" l="1"/>
  <c r="H389" i="5"/>
  <c r="H382" i="5"/>
  <c r="H373" i="5"/>
  <c r="H366" i="5"/>
  <c r="H357" i="5"/>
  <c r="H350" i="5"/>
  <c r="H342" i="5"/>
  <c r="H333" i="5"/>
  <c r="H326" i="5"/>
  <c r="H317" i="5"/>
  <c r="H308" i="5"/>
  <c r="H296" i="5"/>
  <c r="I296" i="5" s="1"/>
  <c r="H288" i="5"/>
  <c r="H281" i="5"/>
  <c r="H274" i="5"/>
  <c r="H267" i="5"/>
  <c r="H260" i="5"/>
  <c r="H249" i="5"/>
  <c r="H241" i="5"/>
  <c r="H232" i="5"/>
  <c r="H223" i="5"/>
  <c r="H212" i="5"/>
  <c r="H203" i="5"/>
  <c r="H196" i="5"/>
  <c r="H189" i="5"/>
  <c r="H182" i="5"/>
  <c r="H175" i="5"/>
  <c r="H166" i="5"/>
  <c r="H159" i="5"/>
  <c r="H150" i="5"/>
  <c r="H143" i="5"/>
  <c r="H136" i="5"/>
  <c r="H129" i="5"/>
  <c r="H122" i="5"/>
  <c r="H115" i="5"/>
  <c r="H108" i="5"/>
  <c r="H101" i="5"/>
  <c r="H94" i="5"/>
  <c r="H87" i="5"/>
  <c r="H80" i="5"/>
  <c r="H73" i="5"/>
  <c r="H66" i="5"/>
  <c r="H59" i="5"/>
  <c r="H52" i="5"/>
  <c r="H45" i="5"/>
  <c r="H38" i="5"/>
  <c r="H31" i="5"/>
  <c r="H24" i="5"/>
  <c r="H17" i="5"/>
  <c r="H10" i="5"/>
  <c r="I402" i="5" l="1"/>
  <c r="I339" i="5"/>
  <c r="I304" i="5"/>
  <c r="I206" i="5" l="1"/>
  <c r="I193" i="5" l="1"/>
  <c r="I191" i="5"/>
  <c r="I170" i="5"/>
  <c r="I169" i="5"/>
  <c r="G172" i="5"/>
  <c r="I63" i="5" l="1"/>
  <c r="I61" i="5"/>
  <c r="I301" i="5" l="1"/>
  <c r="I300" i="5"/>
  <c r="I299" i="5"/>
  <c r="I298" i="5"/>
  <c r="I200" i="5" l="1"/>
  <c r="I264" i="5" l="1"/>
  <c r="I262" i="5"/>
  <c r="I229" i="5" l="1"/>
  <c r="I290" i="5" l="1"/>
  <c r="I276" i="5" l="1"/>
  <c r="I226" i="5"/>
  <c r="H15" i="4" l="1"/>
  <c r="I59" i="5" l="1"/>
  <c r="I64" i="5" s="1"/>
  <c r="I305" i="5" l="1"/>
  <c r="I302" i="5"/>
  <c r="I336" i="5"/>
  <c r="H65" i="4" l="1"/>
  <c r="I306" i="5"/>
  <c r="I238" i="5"/>
  <c r="I237" i="5"/>
  <c r="I235" i="5"/>
  <c r="I234" i="5"/>
  <c r="I347" i="5" l="1"/>
  <c r="I345" i="5"/>
  <c r="I344" i="5"/>
  <c r="I310" i="5"/>
  <c r="I314" i="5" l="1"/>
  <c r="I253" i="5"/>
  <c r="I252" i="5"/>
  <c r="I251" i="5"/>
  <c r="I283" i="5" l="1"/>
  <c r="I228" i="5"/>
  <c r="I376" i="5"/>
  <c r="I375" i="5"/>
  <c r="I354" i="5"/>
  <c r="I352" i="5"/>
  <c r="I404" i="5"/>
  <c r="I35" i="5"/>
  <c r="I33" i="5"/>
  <c r="I320" i="5" l="1"/>
  <c r="I323" i="5"/>
  <c r="H11" i="4" l="1"/>
  <c r="I225" i="5" l="1"/>
  <c r="F74" i="4" l="1"/>
  <c r="F85" i="4"/>
  <c r="F84" i="4"/>
  <c r="F83" i="4"/>
  <c r="F80" i="4"/>
  <c r="F79" i="4"/>
  <c r="F78" i="4"/>
  <c r="F77" i="4"/>
  <c r="F71" i="4"/>
  <c r="F70" i="4"/>
  <c r="F67" i="4"/>
  <c r="F66" i="4"/>
  <c r="F65" i="4"/>
  <c r="D65" i="3" s="1"/>
  <c r="F64" i="4"/>
  <c r="F61" i="4"/>
  <c r="F60" i="4"/>
  <c r="F59" i="4"/>
  <c r="F58" i="4"/>
  <c r="F55" i="4"/>
  <c r="F52" i="4"/>
  <c r="F51" i="4"/>
  <c r="F50" i="4"/>
  <c r="F47" i="4"/>
  <c r="F46" i="4"/>
  <c r="F45" i="4"/>
  <c r="F43" i="4"/>
  <c r="F40" i="4"/>
  <c r="F37" i="4"/>
  <c r="F34" i="4"/>
  <c r="F33" i="4"/>
  <c r="F30" i="4"/>
  <c r="F29" i="4"/>
  <c r="F28" i="4"/>
  <c r="F27" i="4"/>
  <c r="F26" i="4"/>
  <c r="F25" i="4"/>
  <c r="F24" i="4"/>
  <c r="F21" i="4"/>
  <c r="F20" i="4"/>
  <c r="F19" i="4"/>
  <c r="F18" i="4"/>
  <c r="F17" i="4"/>
  <c r="F16" i="4"/>
  <c r="F15" i="4"/>
  <c r="F14" i="4"/>
  <c r="F13" i="4"/>
  <c r="F12" i="4"/>
  <c r="F11" i="4"/>
  <c r="I26" i="5"/>
  <c r="F10" i="4"/>
  <c r="F9" i="4"/>
  <c r="H407" i="5" l="1"/>
  <c r="F8" i="4"/>
  <c r="I24" i="5"/>
  <c r="D70" i="3" l="1"/>
  <c r="D69" i="3"/>
  <c r="D68" i="3"/>
  <c r="D67" i="3"/>
  <c r="D66" i="3"/>
  <c r="D64" i="3"/>
  <c r="D54" i="3"/>
  <c r="D53" i="3"/>
  <c r="D52" i="3"/>
  <c r="D51" i="3"/>
  <c r="D50" i="3"/>
  <c r="D49" i="3"/>
  <c r="D48" i="3"/>
  <c r="D38" i="3"/>
  <c r="D37" i="3"/>
  <c r="D36" i="3"/>
  <c r="D35" i="3"/>
  <c r="D27" i="3"/>
  <c r="D26" i="3"/>
  <c r="D25" i="3"/>
  <c r="D16" i="3"/>
  <c r="D15" i="3"/>
  <c r="D17" i="3"/>
  <c r="D14" i="3"/>
  <c r="D55" i="3" l="1"/>
  <c r="C6" i="3" l="1"/>
  <c r="I322" i="5"/>
  <c r="H61" i="4"/>
  <c r="H17" i="3" s="1"/>
  <c r="H59" i="4"/>
  <c r="H15" i="3" s="1"/>
  <c r="H58" i="4"/>
  <c r="H14" i="3" s="1"/>
  <c r="I168" i="5"/>
  <c r="I166" i="5"/>
  <c r="H34" i="4" l="1"/>
  <c r="H10" i="4"/>
  <c r="E85" i="4" l="1"/>
  <c r="E84" i="4"/>
  <c r="E83" i="4"/>
  <c r="E80" i="4"/>
  <c r="E79" i="4"/>
  <c r="E78" i="4"/>
  <c r="E77" i="4"/>
  <c r="E74" i="4"/>
  <c r="C67" i="3" s="1"/>
  <c r="G67" i="3" s="1"/>
  <c r="E71" i="4"/>
  <c r="E70" i="4"/>
  <c r="E67" i="4"/>
  <c r="O67" i="4" s="1"/>
  <c r="E66" i="4"/>
  <c r="E65" i="4"/>
  <c r="E64" i="4"/>
  <c r="E61" i="4"/>
  <c r="E60" i="4"/>
  <c r="E59" i="4"/>
  <c r="E58" i="4"/>
  <c r="E55" i="4"/>
  <c r="E52" i="4"/>
  <c r="E51" i="4"/>
  <c r="E50" i="4"/>
  <c r="E47" i="4"/>
  <c r="E46" i="4"/>
  <c r="E45" i="4"/>
  <c r="E43" i="4"/>
  <c r="E40" i="4"/>
  <c r="E37" i="4"/>
  <c r="E34" i="4"/>
  <c r="E33" i="4"/>
  <c r="E30" i="4"/>
  <c r="E29" i="4"/>
  <c r="E28" i="4"/>
  <c r="E27" i="4"/>
  <c r="E26" i="4"/>
  <c r="E25" i="4"/>
  <c r="E24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I245" i="5"/>
  <c r="I394" i="5"/>
  <c r="I392" i="5"/>
  <c r="I379" i="5"/>
  <c r="I377" i="5"/>
  <c r="I362" i="5"/>
  <c r="I338" i="5"/>
  <c r="H70" i="4"/>
  <c r="H69" i="3" s="1"/>
  <c r="I312" i="5"/>
  <c r="I311" i="5"/>
  <c r="I256" i="5"/>
  <c r="I255" i="5"/>
  <c r="G15" i="4" l="1"/>
  <c r="M15" i="4" s="1"/>
  <c r="C26" i="3"/>
  <c r="G26" i="3" s="1"/>
  <c r="C37" i="3"/>
  <c r="G37" i="3" s="1"/>
  <c r="C16" i="3"/>
  <c r="G16" i="3" s="1"/>
  <c r="C66" i="3"/>
  <c r="G66" i="3" s="1"/>
  <c r="C49" i="3"/>
  <c r="G49" i="3" s="1"/>
  <c r="C27" i="3"/>
  <c r="G27" i="3" s="1"/>
  <c r="C38" i="3"/>
  <c r="G38" i="3" s="1"/>
  <c r="C17" i="3"/>
  <c r="G17" i="3" s="1"/>
  <c r="C68" i="3"/>
  <c r="G68" i="3" s="1"/>
  <c r="C48" i="3"/>
  <c r="G48" i="3" s="1"/>
  <c r="C52" i="3"/>
  <c r="G52" i="3" s="1"/>
  <c r="G9" i="4"/>
  <c r="C35" i="3"/>
  <c r="G35" i="3" s="1"/>
  <c r="C14" i="3"/>
  <c r="G14" i="3" s="1"/>
  <c r="C64" i="3"/>
  <c r="G64" i="3" s="1"/>
  <c r="C69" i="3"/>
  <c r="G69" i="3" s="1"/>
  <c r="C50" i="3"/>
  <c r="G50" i="3" s="1"/>
  <c r="C53" i="3"/>
  <c r="G53" i="3" s="1"/>
  <c r="C25" i="3"/>
  <c r="G25" i="3" s="1"/>
  <c r="C36" i="3"/>
  <c r="G36" i="3" s="1"/>
  <c r="C15" i="3"/>
  <c r="G15" i="3" s="1"/>
  <c r="C65" i="3"/>
  <c r="G65" i="3" s="1"/>
  <c r="C70" i="3"/>
  <c r="G70" i="3" s="1"/>
  <c r="C51" i="3"/>
  <c r="G51" i="3" s="1"/>
  <c r="C54" i="3"/>
  <c r="G54" i="3" s="1"/>
  <c r="I243" i="5"/>
  <c r="H52" i="4" s="1"/>
  <c r="H37" i="3" s="1"/>
  <c r="I241" i="5"/>
  <c r="I232" i="5"/>
  <c r="I239" i="5" s="1"/>
  <c r="I219" i="5"/>
  <c r="I218" i="5"/>
  <c r="I216" i="5"/>
  <c r="I215" i="5"/>
  <c r="I220" i="5"/>
  <c r="I214" i="5"/>
  <c r="I212" i="5"/>
  <c r="I208" i="5"/>
  <c r="I205" i="5"/>
  <c r="H46" i="4" s="1"/>
  <c r="I203" i="5"/>
  <c r="I182" i="5"/>
  <c r="I155" i="5"/>
  <c r="I152" i="5"/>
  <c r="H30" i="4" s="1"/>
  <c r="I150" i="5"/>
  <c r="I157" i="5" s="1"/>
  <c r="H28" i="4"/>
  <c r="I136" i="5"/>
  <c r="H24" i="4"/>
  <c r="I108" i="5"/>
  <c r="H16" i="4"/>
  <c r="I66" i="5"/>
  <c r="I210" i="5" l="1"/>
  <c r="C55" i="3"/>
  <c r="I247" i="5"/>
  <c r="I52" i="4" s="1"/>
  <c r="H26" i="3"/>
  <c r="H51" i="4"/>
  <c r="H36" i="3" s="1"/>
  <c r="H47" i="4"/>
  <c r="H27" i="3" s="1"/>
  <c r="I51" i="4"/>
  <c r="I221" i="5"/>
  <c r="I47" i="4" s="1"/>
  <c r="I46" i="4"/>
  <c r="I141" i="5"/>
  <c r="I28" i="4" s="1"/>
  <c r="I113" i="5"/>
  <c r="I24" i="4" s="1"/>
  <c r="I30" i="4"/>
  <c r="I71" i="5"/>
  <c r="I16" i="4" s="1"/>
  <c r="I405" i="5"/>
  <c r="I401" i="5"/>
  <c r="I400" i="5"/>
  <c r="I398" i="5"/>
  <c r="I395" i="5"/>
  <c r="I391" i="5"/>
  <c r="H84" i="4" s="1"/>
  <c r="H53" i="3" s="1"/>
  <c r="I389" i="5"/>
  <c r="I396" i="5" s="1"/>
  <c r="I386" i="5"/>
  <c r="I384" i="5"/>
  <c r="H83" i="4" s="1"/>
  <c r="I382" i="5"/>
  <c r="H80" i="4"/>
  <c r="H49" i="3" s="1"/>
  <c r="I373" i="5"/>
  <c r="I380" i="5" s="1"/>
  <c r="I370" i="5"/>
  <c r="I368" i="5"/>
  <c r="H79" i="4" s="1"/>
  <c r="H51" i="3" s="1"/>
  <c r="I366" i="5"/>
  <c r="I363" i="5"/>
  <c r="I360" i="5"/>
  <c r="I359" i="5"/>
  <c r="I357" i="5"/>
  <c r="H77" i="4"/>
  <c r="H48" i="3" s="1"/>
  <c r="I350" i="5"/>
  <c r="H74" i="4"/>
  <c r="H67" i="3" s="1"/>
  <c r="I342" i="5"/>
  <c r="I348" i="5" s="1"/>
  <c r="I74" i="4" s="1"/>
  <c r="I335" i="5"/>
  <c r="I333" i="5"/>
  <c r="I326" i="5"/>
  <c r="I319" i="5"/>
  <c r="M319" i="5" s="1"/>
  <c r="I317" i="5"/>
  <c r="H66" i="4"/>
  <c r="H66" i="3" s="1"/>
  <c r="I308" i="5"/>
  <c r="I315" i="5" s="1"/>
  <c r="H65" i="3"/>
  <c r="I293" i="5"/>
  <c r="I288" i="5"/>
  <c r="I281" i="5"/>
  <c r="I286" i="5" s="1"/>
  <c r="H60" i="4"/>
  <c r="I274" i="5"/>
  <c r="I279" i="5" s="1"/>
  <c r="I267" i="5"/>
  <c r="I272" i="5" s="1"/>
  <c r="I260" i="5"/>
  <c r="I265" i="5" s="1"/>
  <c r="H55" i="4"/>
  <c r="H38" i="3" s="1"/>
  <c r="I249" i="5"/>
  <c r="I258" i="5" s="1"/>
  <c r="H50" i="4"/>
  <c r="H35" i="3" s="1"/>
  <c r="I223" i="5"/>
  <c r="I230" i="5" s="1"/>
  <c r="H45" i="4"/>
  <c r="H25" i="3" s="1"/>
  <c r="I196" i="5"/>
  <c r="I201" i="5" s="1"/>
  <c r="H43" i="4"/>
  <c r="I189" i="5"/>
  <c r="I186" i="5"/>
  <c r="I184" i="5"/>
  <c r="H40" i="4" s="1"/>
  <c r="I172" i="5"/>
  <c r="I173" i="5" s="1"/>
  <c r="I163" i="5"/>
  <c r="I161" i="5"/>
  <c r="H33" i="4" s="1"/>
  <c r="I159" i="5"/>
  <c r="H29" i="4"/>
  <c r="I143" i="5"/>
  <c r="H27" i="4"/>
  <c r="I129" i="5"/>
  <c r="I126" i="5"/>
  <c r="I124" i="5"/>
  <c r="H26" i="4" s="1"/>
  <c r="I122" i="5"/>
  <c r="I119" i="5"/>
  <c r="I117" i="5"/>
  <c r="H25" i="4" s="1"/>
  <c r="I115" i="5"/>
  <c r="I105" i="5"/>
  <c r="I103" i="5"/>
  <c r="H21" i="4" s="1"/>
  <c r="I101" i="5"/>
  <c r="I98" i="5"/>
  <c r="I96" i="5"/>
  <c r="H20" i="4" s="1"/>
  <c r="I94" i="5"/>
  <c r="H19" i="4"/>
  <c r="I87" i="5"/>
  <c r="I84" i="5"/>
  <c r="I82" i="5"/>
  <c r="H18" i="4" s="1"/>
  <c r="I80" i="5"/>
  <c r="I77" i="5"/>
  <c r="I75" i="5"/>
  <c r="H17" i="4" s="1"/>
  <c r="I73" i="5"/>
  <c r="H14" i="4"/>
  <c r="I52" i="5"/>
  <c r="I49" i="5"/>
  <c r="I47" i="5"/>
  <c r="H13" i="4" s="1"/>
  <c r="I45" i="5"/>
  <c r="I42" i="5"/>
  <c r="I40" i="5"/>
  <c r="H12" i="4" s="1"/>
  <c r="I38" i="5"/>
  <c r="I31" i="5"/>
  <c r="I28" i="5"/>
  <c r="I29" i="5" s="1"/>
  <c r="I21" i="5"/>
  <c r="I19" i="5"/>
  <c r="H9" i="4" s="1"/>
  <c r="M9" i="4" s="1"/>
  <c r="I17" i="5"/>
  <c r="I14" i="5"/>
  <c r="I12" i="5"/>
  <c r="H8" i="4" s="1"/>
  <c r="I406" i="5" l="1"/>
  <c r="H85" i="4"/>
  <c r="I340" i="5"/>
  <c r="I85" i="4"/>
  <c r="I294" i="5"/>
  <c r="I64" i="4" s="1"/>
  <c r="H71" i="4"/>
  <c r="H70" i="3" s="1"/>
  <c r="I331" i="5"/>
  <c r="I70" i="4" s="1"/>
  <c r="I71" i="4"/>
  <c r="H52" i="3"/>
  <c r="I187" i="5"/>
  <c r="I40" i="4" s="1"/>
  <c r="H16" i="3"/>
  <c r="I84" i="4"/>
  <c r="I387" i="5"/>
  <c r="I83" i="4" s="1"/>
  <c r="I324" i="5"/>
  <c r="I67" i="4" s="1"/>
  <c r="H39" i="3"/>
  <c r="I55" i="4"/>
  <c r="H67" i="4"/>
  <c r="H68" i="3" s="1"/>
  <c r="I34" i="4"/>
  <c r="H64" i="4"/>
  <c r="H64" i="3" s="1"/>
  <c r="H78" i="4"/>
  <c r="H50" i="3" s="1"/>
  <c r="H54" i="3"/>
  <c r="I80" i="4"/>
  <c r="I66" i="4"/>
  <c r="I60" i="4"/>
  <c r="I59" i="4"/>
  <c r="I50" i="5"/>
  <c r="I13" i="4" s="1"/>
  <c r="I355" i="5"/>
  <c r="I77" i="4" s="1"/>
  <c r="I127" i="5"/>
  <c r="I26" i="4" s="1"/>
  <c r="I164" i="5"/>
  <c r="I33" i="4" s="1"/>
  <c r="I45" i="4"/>
  <c r="I58" i="4"/>
  <c r="I22" i="5"/>
  <c r="I9" i="4" s="1"/>
  <c r="I85" i="5"/>
  <c r="I18" i="4" s="1"/>
  <c r="I120" i="5"/>
  <c r="I25" i="4" s="1"/>
  <c r="I148" i="5"/>
  <c r="I29" i="4" s="1"/>
  <c r="I194" i="5"/>
  <c r="I43" i="4" s="1"/>
  <c r="I106" i="5"/>
  <c r="I21" i="4" s="1"/>
  <c r="I78" i="5"/>
  <c r="I17" i="4" s="1"/>
  <c r="I99" i="5"/>
  <c r="I20" i="4" s="1"/>
  <c r="I65" i="4"/>
  <c r="I371" i="5"/>
  <c r="I79" i="4" s="1"/>
  <c r="I364" i="5"/>
  <c r="I78" i="4" s="1"/>
  <c r="I15" i="4"/>
  <c r="I57" i="5"/>
  <c r="I14" i="4" s="1"/>
  <c r="I92" i="5"/>
  <c r="I19" i="4" s="1"/>
  <c r="I134" i="5"/>
  <c r="I27" i="4" s="1"/>
  <c r="I61" i="4"/>
  <c r="I43" i="5"/>
  <c r="I12" i="4" s="1"/>
  <c r="I36" i="5"/>
  <c r="I11" i="4" s="1"/>
  <c r="I10" i="4"/>
  <c r="E86" i="4"/>
  <c r="I50" i="4" l="1"/>
  <c r="F86" i="4"/>
  <c r="G86" i="4" s="1"/>
  <c r="F81" i="4"/>
  <c r="E81" i="4"/>
  <c r="I75" i="4"/>
  <c r="F75" i="4"/>
  <c r="E75" i="4"/>
  <c r="F72" i="4"/>
  <c r="E72" i="4"/>
  <c r="F68" i="4"/>
  <c r="E68" i="4"/>
  <c r="H62" i="4"/>
  <c r="F62" i="4"/>
  <c r="E62" i="4"/>
  <c r="I56" i="4"/>
  <c r="F56" i="4"/>
  <c r="E56" i="4"/>
  <c r="F53" i="4"/>
  <c r="E53" i="4"/>
  <c r="F48" i="4"/>
  <c r="E48" i="4"/>
  <c r="H44" i="4"/>
  <c r="H86" i="3" s="1"/>
  <c r="F44" i="4"/>
  <c r="D86" i="3" s="1"/>
  <c r="E44" i="4"/>
  <c r="H41" i="4"/>
  <c r="H85" i="3" s="1"/>
  <c r="F41" i="4"/>
  <c r="D85" i="3" s="1"/>
  <c r="E41" i="4"/>
  <c r="H38" i="4"/>
  <c r="H84" i="3" s="1"/>
  <c r="F38" i="4"/>
  <c r="D84" i="3" s="1"/>
  <c r="E38" i="4"/>
  <c r="H35" i="4"/>
  <c r="H83" i="3" s="1"/>
  <c r="F35" i="4"/>
  <c r="D83" i="3" s="1"/>
  <c r="E35" i="4"/>
  <c r="H31" i="4"/>
  <c r="H82" i="3" s="1"/>
  <c r="F31" i="4"/>
  <c r="D82" i="3" s="1"/>
  <c r="E31" i="4"/>
  <c r="H22" i="4"/>
  <c r="H81" i="3" s="1"/>
  <c r="F22" i="4"/>
  <c r="D81" i="3" s="1"/>
  <c r="K88" i="4"/>
  <c r="G85" i="4"/>
  <c r="M85" i="4" s="1"/>
  <c r="H86" i="4"/>
  <c r="G84" i="4"/>
  <c r="M84" i="4" s="1"/>
  <c r="G83" i="4"/>
  <c r="M83" i="4" s="1"/>
  <c r="G80" i="4"/>
  <c r="M80" i="4" s="1"/>
  <c r="G79" i="4"/>
  <c r="G78" i="4"/>
  <c r="M78" i="4" s="1"/>
  <c r="G77" i="4"/>
  <c r="M77" i="4" s="1"/>
  <c r="H75" i="4"/>
  <c r="G74" i="4"/>
  <c r="M74" i="4" s="1"/>
  <c r="H72" i="4"/>
  <c r="G71" i="4"/>
  <c r="M71" i="4" s="1"/>
  <c r="G70" i="4"/>
  <c r="G67" i="4"/>
  <c r="M67" i="4" s="1"/>
  <c r="G66" i="4"/>
  <c r="M66" i="4" s="1"/>
  <c r="G65" i="4"/>
  <c r="M65" i="4" s="1"/>
  <c r="G64" i="4"/>
  <c r="G61" i="4"/>
  <c r="M61" i="4" s="1"/>
  <c r="G60" i="4"/>
  <c r="M60" i="4" s="1"/>
  <c r="G59" i="4"/>
  <c r="M59" i="4" s="1"/>
  <c r="G58" i="4"/>
  <c r="M58" i="4" s="1"/>
  <c r="H56" i="4"/>
  <c r="G55" i="4"/>
  <c r="M55" i="4" s="1"/>
  <c r="G52" i="4"/>
  <c r="G51" i="4"/>
  <c r="M51" i="4" s="1"/>
  <c r="G50" i="4"/>
  <c r="M50" i="4" s="1"/>
  <c r="H48" i="4"/>
  <c r="G47" i="4"/>
  <c r="M47" i="4" s="1"/>
  <c r="G46" i="4"/>
  <c r="M46" i="4" s="1"/>
  <c r="G45" i="4"/>
  <c r="M45" i="4" s="1"/>
  <c r="G43" i="4"/>
  <c r="G40" i="4"/>
  <c r="G34" i="4"/>
  <c r="M34" i="4" s="1"/>
  <c r="G33" i="4"/>
  <c r="G30" i="4"/>
  <c r="M30" i="4" s="1"/>
  <c r="G29" i="4"/>
  <c r="M29" i="4" s="1"/>
  <c r="G28" i="4"/>
  <c r="M28" i="4" s="1"/>
  <c r="G27" i="4"/>
  <c r="M27" i="4" s="1"/>
  <c r="G26" i="4"/>
  <c r="M26" i="4" s="1"/>
  <c r="G25" i="4"/>
  <c r="M25" i="4" s="1"/>
  <c r="G24" i="4"/>
  <c r="M24" i="4" s="1"/>
  <c r="G21" i="4"/>
  <c r="M21" i="4" s="1"/>
  <c r="G20" i="4"/>
  <c r="M20" i="4" s="1"/>
  <c r="G19" i="4"/>
  <c r="M19" i="4" s="1"/>
  <c r="G18" i="4"/>
  <c r="M18" i="4" s="1"/>
  <c r="G17" i="4"/>
  <c r="M17" i="4" s="1"/>
  <c r="G16" i="4"/>
  <c r="M16" i="4" s="1"/>
  <c r="G14" i="4"/>
  <c r="M14" i="4" s="1"/>
  <c r="G13" i="4"/>
  <c r="M13" i="4" s="1"/>
  <c r="G12" i="4"/>
  <c r="M12" i="4" s="1"/>
  <c r="G11" i="4"/>
  <c r="M11" i="4" s="1"/>
  <c r="G10" i="4"/>
  <c r="M10" i="4" s="1"/>
  <c r="C82" i="3" l="1"/>
  <c r="G82" i="3" s="1"/>
  <c r="C85" i="3"/>
  <c r="G85" i="3" s="1"/>
  <c r="C84" i="3"/>
  <c r="G84" i="3" s="1"/>
  <c r="C86" i="3"/>
  <c r="G86" i="3" s="1"/>
  <c r="C83" i="3"/>
  <c r="G83" i="3" s="1"/>
  <c r="I81" i="4"/>
  <c r="M79" i="4"/>
  <c r="I44" i="4"/>
  <c r="M43" i="4"/>
  <c r="I38" i="4"/>
  <c r="M37" i="4"/>
  <c r="I68" i="4"/>
  <c r="M64" i="4"/>
  <c r="I72" i="4"/>
  <c r="M70" i="4"/>
  <c r="I35" i="4"/>
  <c r="M33" i="4"/>
  <c r="I41" i="4"/>
  <c r="M40" i="4"/>
  <c r="I53" i="4"/>
  <c r="M52" i="4"/>
  <c r="I86" i="4"/>
  <c r="G56" i="4"/>
  <c r="I62" i="4"/>
  <c r="I48" i="4"/>
  <c r="H81" i="4"/>
  <c r="G81" i="4"/>
  <c r="H53" i="4"/>
  <c r="H68" i="4"/>
  <c r="F88" i="4"/>
  <c r="G35" i="4"/>
  <c r="G75" i="4"/>
  <c r="G72" i="4"/>
  <c r="G68" i="4"/>
  <c r="G62" i="4"/>
  <c r="G53" i="4"/>
  <c r="G48" i="4"/>
  <c r="G44" i="4"/>
  <c r="G41" i="4"/>
  <c r="H87" i="4"/>
  <c r="H88" i="4" s="1"/>
  <c r="Q5" i="3" s="1"/>
  <c r="G31" i="4"/>
  <c r="I31" i="4"/>
  <c r="F5" i="3" l="1"/>
  <c r="C28" i="3" l="1"/>
  <c r="C71" i="3"/>
  <c r="C18" i="3"/>
  <c r="C39" i="3"/>
  <c r="D39" i="3"/>
  <c r="D71" i="3"/>
  <c r="D28" i="3"/>
  <c r="D18" i="3"/>
  <c r="G71" i="3" l="1"/>
  <c r="E61" i="3" s="1"/>
  <c r="G28" i="3"/>
  <c r="D22" i="3" s="1"/>
  <c r="G18" i="3"/>
  <c r="D11" i="3" s="1"/>
  <c r="G39" i="3"/>
  <c r="D32" i="3" s="1"/>
  <c r="G55" i="3" l="1"/>
  <c r="D45" i="3" s="1"/>
  <c r="E32" i="3"/>
  <c r="D87" i="3"/>
  <c r="F6" i="3" s="1"/>
  <c r="H71" i="3"/>
  <c r="F61" i="3" s="1"/>
  <c r="H18" i="3"/>
  <c r="E11" i="3" s="1"/>
  <c r="E78" i="3" l="1"/>
  <c r="H28" i="3"/>
  <c r="E22" i="3" s="1"/>
  <c r="H55" i="3"/>
  <c r="E45" i="3" s="1"/>
  <c r="G407" i="5"/>
  <c r="G409" i="5" s="1"/>
  <c r="I10" i="5"/>
  <c r="I15" i="5" s="1"/>
  <c r="E8" i="4"/>
  <c r="G8" i="4" l="1"/>
  <c r="M8" i="4" s="1"/>
  <c r="E22" i="4"/>
  <c r="I408" i="5"/>
  <c r="I8" i="4"/>
  <c r="I407" i="5"/>
  <c r="E88" i="4" l="1"/>
  <c r="G88" i="4" s="1"/>
  <c r="N5" i="3" s="1"/>
  <c r="G22" i="4"/>
  <c r="C81" i="3"/>
  <c r="I88" i="4"/>
  <c r="I22" i="4"/>
  <c r="C87" i="3" l="1"/>
  <c r="G81" i="3"/>
  <c r="D78" i="3" l="1"/>
  <c r="F4" i="3"/>
</calcChain>
</file>

<file path=xl/sharedStrings.xml><?xml version="1.0" encoding="utf-8"?>
<sst xmlns="http://schemas.openxmlformats.org/spreadsheetml/2006/main" count="1336" uniqueCount="483">
  <si>
    <t>PENGUKURAN KINERJA KEGIATAN</t>
  </si>
  <si>
    <t xml:space="preserve">LAPORAN BULANAN </t>
  </si>
  <si>
    <t xml:space="preserve">KEADAAN BULAN    </t>
  </si>
  <si>
    <t xml:space="preserve">DINAS/BADAN/KANTOR/BAGIAN </t>
  </si>
  <si>
    <t>Program</t>
  </si>
  <si>
    <t>KEGIATAN</t>
  </si>
  <si>
    <t>%</t>
  </si>
  <si>
    <t>Keterangan</t>
  </si>
  <si>
    <t>Uraian</t>
  </si>
  <si>
    <t>Indikator Kinerja</t>
  </si>
  <si>
    <t>Satuan</t>
  </si>
  <si>
    <t>Realisasi</t>
  </si>
  <si>
    <t>Permasalahan</t>
  </si>
  <si>
    <t>Solusi</t>
  </si>
  <si>
    <t>Rencana Tingkat Capaian (Target)</t>
  </si>
  <si>
    <t>% Pencapaian Rencana Tingkat Capaian</t>
  </si>
  <si>
    <t>Rp.</t>
  </si>
  <si>
    <t xml:space="preserve">REKAP KEGIATAN PENGUKURAN KINERJA KEGIATAN PEMBANGUNAN </t>
  </si>
  <si>
    <t xml:space="preserve">BULAN   </t>
  </si>
  <si>
    <t>NO</t>
  </si>
  <si>
    <t>PROGRAM</t>
  </si>
  <si>
    <t>SUMBER DANA</t>
  </si>
  <si>
    <t>1.</t>
  </si>
  <si>
    <t>Penyediaan Jasa Surat Menyurat</t>
  </si>
  <si>
    <t>Input</t>
  </si>
  <si>
    <t>Dana</t>
  </si>
  <si>
    <t>2.</t>
  </si>
  <si>
    <t>Output (Keluaran)</t>
  </si>
  <si>
    <t>3.</t>
  </si>
  <si>
    <t>Outcome (Hasil)</t>
  </si>
  <si>
    <t>TINGKAT CAPAIAN</t>
  </si>
  <si>
    <t>Penyediaan Jasa Komunikasi, Sumber Daya Air dan Listrik</t>
  </si>
  <si>
    <t>Penyediaan Jasa Peralatan dan Perlengkapan Kantor</t>
  </si>
  <si>
    <t>Unit</t>
  </si>
  <si>
    <t>4.</t>
  </si>
  <si>
    <t xml:space="preserve">Penyediaan Jasa Pemeliharaan dan Perizinan Kendaraan Dinas/Operasional
</t>
  </si>
  <si>
    <t>kali</t>
  </si>
  <si>
    <t>5.</t>
  </si>
  <si>
    <t>Penyediaan Jasa Administrasi Keuangan</t>
  </si>
  <si>
    <t>Dokumen</t>
  </si>
  <si>
    <t>6.</t>
  </si>
  <si>
    <t>Penyediaan Jasa Kebersihan Kantor</t>
  </si>
  <si>
    <t>paket</t>
  </si>
  <si>
    <t>7.</t>
  </si>
  <si>
    <t>unit</t>
  </si>
  <si>
    <t>8.</t>
  </si>
  <si>
    <t>Penyediaan Alat Tulis Kantor</t>
  </si>
  <si>
    <t>10.</t>
  </si>
  <si>
    <t>Penyediaan Peralatan dan Perlengkapan Kantor</t>
  </si>
  <si>
    <t>11.</t>
  </si>
  <si>
    <t>Penyediaan Bahan Bacaan dan Peraturan Perundang-undangan</t>
  </si>
  <si>
    <t>12.</t>
  </si>
  <si>
    <t>Penyediaan Makanan dan Minuman</t>
  </si>
  <si>
    <t>13.</t>
  </si>
  <si>
    <t>Rapat-rapat Kordinasi dan Konsultasi ke Luar Daerah/Dalam Daerah</t>
  </si>
  <si>
    <t>14.</t>
  </si>
  <si>
    <t>Penyediaan Jasa Administrasi Kepegawaian</t>
  </si>
  <si>
    <t>Penyelenggaraan dan Pengadaan Sarana/Prasarana Upacara</t>
  </si>
  <si>
    <t>Pemeliharaan Rutin/Berkala Gedung Kantor</t>
  </si>
  <si>
    <t>Pemeliharaan Rutin/Berkala Kendaraan Dinas/Operasional</t>
  </si>
  <si>
    <t>Pengadaan Pakaian Dinas Beserta Perlengkapannya</t>
  </si>
  <si>
    <t>Penyusunan Laporan Capaian Kinerja dan Ikhtisar Realisasi Kinerja SKPD</t>
  </si>
  <si>
    <t>Penyusunan Anggaran SKPD</t>
  </si>
  <si>
    <t>dokumen</t>
  </si>
  <si>
    <t>Kelompok</t>
  </si>
  <si>
    <t>kelompok</t>
  </si>
  <si>
    <t>orang</t>
  </si>
  <si>
    <t xml:space="preserve"> paket</t>
  </si>
  <si>
    <t>Paket</t>
  </si>
  <si>
    <t>TOTAL</t>
  </si>
  <si>
    <t>RATA-RATA PENCAPAIAN RENCANA TINGKAT CAPAIAN</t>
  </si>
  <si>
    <t>Kabupaten Buleleng,</t>
  </si>
  <si>
    <t>SUB JUMLAH I</t>
  </si>
  <si>
    <t>Pelayanan Administrasi Perkantoran</t>
  </si>
  <si>
    <t>Partisipasi Dalam Rangka Peringatan Hari Besar Nasional/Daerah dan Pelaksanaan Event Nasional/Daerah</t>
  </si>
  <si>
    <t>SUB JUMLAH II</t>
  </si>
  <si>
    <t>Peningkatan Disiplin Aparatur</t>
  </si>
  <si>
    <t>Peningkatan Sarana dan Prasarana Aparatur</t>
  </si>
  <si>
    <t>Peningkatan Pengembangan Sistem Pelaporan Capaian Kinerja dan Keuangan</t>
  </si>
  <si>
    <t xml:space="preserve">Peningkatan Pengembangan Sistem Pelaporan Capaian Kinerja dan Keuangan
</t>
  </si>
  <si>
    <t>Perencanaan Anggaran SKPD</t>
  </si>
  <si>
    <t>SUB JUMLAH III</t>
  </si>
  <si>
    <t>SUB JUMLAH IV</t>
  </si>
  <si>
    <t>SUB JUMLAH V</t>
  </si>
  <si>
    <t>SUB JUMLAH VI</t>
  </si>
  <si>
    <t>SUB JUMLAH VII</t>
  </si>
  <si>
    <t>SUB JUMLAH VIII</t>
  </si>
  <si>
    <t>SUB JUMLAH IX</t>
  </si>
  <si>
    <t>SUB JUMLAH X</t>
  </si>
  <si>
    <t>SUB JUMLAH XI</t>
  </si>
  <si>
    <t>SUB JUMLAH XII</t>
  </si>
  <si>
    <t>SUB JUMLAH XIII</t>
  </si>
  <si>
    <t>SUB JUMLAH XIV</t>
  </si>
  <si>
    <t>SUB JUMLAH XV</t>
  </si>
  <si>
    <t>KODE KEG</t>
  </si>
  <si>
    <t>% Keu</t>
  </si>
  <si>
    <t>% Fisik</t>
  </si>
  <si>
    <t>Nama Kasi</t>
  </si>
  <si>
    <t>01.</t>
  </si>
  <si>
    <t>02,</t>
  </si>
  <si>
    <t>03.</t>
  </si>
  <si>
    <t>04.</t>
  </si>
  <si>
    <t>05.</t>
  </si>
  <si>
    <t>06.</t>
  </si>
  <si>
    <t>Pagu</t>
  </si>
  <si>
    <t>Realisasi Keuangan</t>
  </si>
  <si>
    <t>JUMLAH TOTAL BIDANG</t>
  </si>
  <si>
    <t>REALISASI KEU</t>
  </si>
  <si>
    <t>% REALISASI FISIK</t>
  </si>
  <si>
    <t>% REALISASI KEU</t>
  </si>
  <si>
    <t>Keg 17.007</t>
  </si>
  <si>
    <t>Keg 26.001</t>
  </si>
  <si>
    <t>Keg 26.002</t>
  </si>
  <si>
    <t>Keg 18.001</t>
  </si>
  <si>
    <t>Keg 27.001</t>
  </si>
  <si>
    <t>KODE PRG</t>
  </si>
  <si>
    <t>Prg 01</t>
  </si>
  <si>
    <t>Prg 02</t>
  </si>
  <si>
    <t>Prg 03</t>
  </si>
  <si>
    <t>Prg 06</t>
  </si>
  <si>
    <t>Grafik Program Sekretariat :</t>
  </si>
  <si>
    <t>PAGU</t>
  </si>
  <si>
    <t>LAP PERIODE</t>
  </si>
  <si>
    <t>REKAP KEGIATAN PENGUKURAN KINERJA KEGIATAN PEMBANGUNAN  TAHUN 2020</t>
  </si>
  <si>
    <t>DINAS KETAHANAN PANGAN DAN PERIKANAN KABUPATEN BULELENG</t>
  </si>
  <si>
    <t>SUMBER DANA  :  APBD II</t>
  </si>
  <si>
    <t>Realisasi Fisik</t>
  </si>
  <si>
    <t>Realisasi Kinerja Kegiatan</t>
  </si>
  <si>
    <t>SISA</t>
  </si>
  <si>
    <t>No</t>
  </si>
  <si>
    <t>Kegiatan</t>
  </si>
  <si>
    <t>Dana (Rp)</t>
  </si>
  <si>
    <t>(Rp)</t>
  </si>
  <si>
    <t>01</t>
  </si>
  <si>
    <t>Pelayanan Administrasi</t>
  </si>
  <si>
    <t>Perkantoran.</t>
  </si>
  <si>
    <t>02</t>
  </si>
  <si>
    <t xml:space="preserve"> </t>
  </si>
  <si>
    <t>03</t>
  </si>
  <si>
    <t>06</t>
  </si>
  <si>
    <t>07</t>
  </si>
  <si>
    <t>08</t>
  </si>
  <si>
    <t>Penyediaan Alat tulis Kantor</t>
  </si>
  <si>
    <t>Penyediaan Barang Cetakan dan Penggandaan</t>
  </si>
  <si>
    <t>12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</si>
  <si>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</si>
  <si>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</si>
  <si>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</si>
  <si>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</si>
  <si>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Peningkatan Disiplin  Aparatur</t>
  </si>
  <si>
    <t>05</t>
  </si>
  <si>
    <t>Pengadaan Pakaian Khusus Hari-hari tertentu</t>
  </si>
  <si>
    <t>Pendidikan dan Pelatihan Formal</t>
  </si>
  <si>
    <t>Pengembangan Distribusi dan Cadangan Pangan</t>
  </si>
  <si>
    <t>Pemantauan dan analisis akses harga pangan pokok</t>
  </si>
  <si>
    <t>04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</si>
  <si>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</si>
  <si>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</si>
  <si>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</si>
  <si>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</si>
  <si>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</si>
  <si>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</si>
  <si>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</si>
  <si>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</si>
  <si>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</si>
  <si>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</si>
  <si>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</si>
  <si>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 xml:space="preserve">Penyusunan Data Base Potensi Produk Pangan </t>
  </si>
  <si>
    <t>Pembinaan dan pengembangan pembenihan ikan</t>
  </si>
  <si>
    <t>Pengembangan sarana prasarana perikanan budidaya</t>
  </si>
  <si>
    <t>09</t>
  </si>
  <si>
    <t>Penanggulangan, pengendalian hama penyakit ikan dan lingkungan</t>
  </si>
  <si>
    <t>Pengembangan bibit unggul ikan air tawar</t>
  </si>
  <si>
    <t>Pemeliharaan rutin/berkala tempat pelelangan ikan</t>
  </si>
  <si>
    <t>Pengembangan sarana dan prasarana perikanan tangkap</t>
  </si>
  <si>
    <t>Peningkatan sumberdaya masyarakat perikanan</t>
  </si>
  <si>
    <t>Penyiapan informasi teknologi perikanan dan kemitraan</t>
  </si>
  <si>
    <t>Kajian pengelolaan dan pemasaran produksi perikanan</t>
  </si>
  <si>
    <t>Pemantapan dan pemasaran produksi perikanan</t>
  </si>
  <si>
    <t>Pengembangan dan penatausahaan perikanan</t>
  </si>
  <si>
    <t xml:space="preserve">Total Pagu </t>
  </si>
  <si>
    <t>DAU, PAD,</t>
  </si>
  <si>
    <t>: TAHUN 2020</t>
  </si>
  <si>
    <t>: DINAS KETAHANAN PANGAN DAN PERIKANAN KABUPATEN BULELENG</t>
  </si>
  <si>
    <t>- Tersedianya jasa surat menyurat</t>
  </si>
  <si>
    <t>Bulan</t>
  </si>
  <si>
    <t>-Terpenuhinya jasa surat menyurat</t>
  </si>
  <si>
    <t>- Tersedianya jasa komunikasi, sumberdaya air dan listrik</t>
  </si>
  <si>
    <t>Terpenuhinya jasa komunikasi, sumberdaya air dan listrik</t>
  </si>
  <si>
    <t>- Tersedianya jasa peralatan dan perlengkapan kantor</t>
  </si>
  <si>
    <t>- Terpenuhinya jasa peralatan dan perlengkapan kantor</t>
  </si>
  <si>
    <t>- Tersedianya jasa pemeliharaan dan perizinan kendaraan</t>
  </si>
  <si>
    <t>Terpenuhinya jasa pemeliharaan dan perizinan kendaraan dinas / operasional</t>
  </si>
  <si>
    <t>- Terpenuhinya jasa administrasi keuangan</t>
  </si>
  <si>
    <t>- Tersedianya jasa administrasi keuangan</t>
  </si>
  <si>
    <t>- Tersedianya jasa kebersihan kantor</t>
  </si>
  <si>
    <t>- Terpenuhinya jasa kebersihan kantor</t>
  </si>
  <si>
    <t>- Tersedianya alat tulis kantor</t>
  </si>
  <si>
    <t>- Terpenuhinya alat tulis kantor</t>
  </si>
  <si>
    <t>-Tersedianya barang cetakan dan penggandaan</t>
  </si>
  <si>
    <t>- Terpenuhinya barang cetakan dan penggandaan</t>
  </si>
  <si>
    <t>9,</t>
  </si>
  <si>
    <t>- Tersedianya komponen instalasi listrik / penerangan banguna kantor</t>
  </si>
  <si>
    <t>Penyediaan Komponen Instalasi Listrik / Penerangan Bangunan Kantor</t>
  </si>
  <si>
    <t>- Tersedianya peralatan dan perlengkapan kantor</t>
  </si>
  <si>
    <t>- Terpenuhinya peralatan dan perlengkapan kantor</t>
  </si>
  <si>
    <t>- Tersedianya bahan bacaan dan peraturan perundang - undangan</t>
  </si>
  <si>
    <t>- Terpenuhinya bahan bacaan dan peraturan perundang - undangan</t>
  </si>
  <si>
    <t>- Tersedianya makanan dan minuman</t>
  </si>
  <si>
    <t>- Terpenuhinya makanan dan minuman</t>
  </si>
  <si>
    <t>- Terlaksananya rapat - rapat koordinasi dan konsultasi ke luar daerah / dalam daerah</t>
  </si>
  <si>
    <t>- Terwujudnya rapat - rapat koordinasi dan konsultasi ke luar daerah / dalam daerah</t>
  </si>
  <si>
    <t>- Tersedianya jasa administrasi kepegawaian</t>
  </si>
  <si>
    <t>- Terpenuhinya jasa administrasi kepegawaian</t>
  </si>
  <si>
    <t>- Terpenuhinya penyelenggaraan dan pengadaan sarana / prasarana upacara</t>
  </si>
  <si>
    <t>Terpenuhinya penyelenggaraan dan pengadaan sarana / prasarana upacara</t>
  </si>
  <si>
    <t>- Terlaksananya pemeliharaan rutin / berkala gedung kantor</t>
  </si>
  <si>
    <t>- Terwujudnya pemeliharaan rutin / berkala gedung kantor</t>
  </si>
  <si>
    <t>- Terlaksananya pemeliharaan rutin / berkala kendaraan dinas / operasional</t>
  </si>
  <si>
    <t>- Terwujudnya pemeliharaan rutin / berkala kendaraan dinas / operasional</t>
  </si>
  <si>
    <t>Pemeliharaan Rutin/Berkala Perlengkapan Gedung Kantor</t>
  </si>
  <si>
    <t>- Terlaksananya pemeliharaan rutin / berkala perlengkapan kantor</t>
  </si>
  <si>
    <t>- Terwujudnya pemeliharaan rutin / berkala perlengkapan kantor</t>
  </si>
  <si>
    <t>Pemeliharaan Rutin/Berkala Peralatan Gedung Kantor</t>
  </si>
  <si>
    <t>- Terlaksananya pemeliharaan rutin / berkala peralatan kantor</t>
  </si>
  <si>
    <t>- Terwujudnya pemeliharaan rutin / berkala peralatan kantor</t>
  </si>
  <si>
    <t>Pendataan dan Inventarisasi Aset Barang Milik Daerah</t>
  </si>
  <si>
    <t>- Terlaksananya pendataan dan invetarisasi aset barang milik daerah</t>
  </si>
  <si>
    <t>- Terwujudnya pendataan dan inventarisasi aset barang milik daerah</t>
  </si>
  <si>
    <t>- Terselenggaranya partisipasi dalam rangka peringatan hari besar nasional / daerah dan pelaksanaan event nasional / daerah</t>
  </si>
  <si>
    <t>- Terwujudnya partisipasi dalam rangka peringatan hari besar nasional / daerah dan pelaksanaan event nasional / daerah</t>
  </si>
  <si>
    <t>- Tersedianya pengadaan pakaian dinas beserta kelengkapanya</t>
  </si>
  <si>
    <t>- Terwujudnya pengadaan pakaian dinas beserta kelengkapanya</t>
  </si>
  <si>
    <t>Jenis</t>
  </si>
  <si>
    <t>Pengadaan Pakaian Khusus hari -hari tertentu</t>
  </si>
  <si>
    <t>- Tersedianya Pakaian Khusus Hari-Hari Tertentu dalam rangka ikut berpartisipasi pada Event Daerah</t>
  </si>
  <si>
    <t>stel</t>
  </si>
  <si>
    <t xml:space="preserve">Peningkatan Kapasitas Sumber Daya Aparatur </t>
  </si>
  <si>
    <t>- Terlaksanya kegiatan Bimtek / Pelatihan kepada aparatur</t>
  </si>
  <si>
    <t>- Meningkatnya Kapasitas SDM Aparatur</t>
  </si>
  <si>
    <t>- Dokumen Laporan Capaian Kinerja dan Ikhtisar Realisasi Kinerja SKPD yang disusun</t>
  </si>
  <si>
    <t>- Jumlah dokumen laporan capaian kinerja dan realisasikinerja SKPD yang disusun dan disampaikan tepat  waktu</t>
  </si>
  <si>
    <t>- Dokumen pelaksanaan anggaran SKPD yang disusun</t>
  </si>
  <si>
    <t>- Jumlah dokumen pelaksanaan anggaran SKPD yang  disusun dan disampaikan tepat waktu</t>
  </si>
  <si>
    <t>- Pengawasan harga dan pasokan pangan pokok</t>
  </si>
  <si>
    <t>komoditas</t>
  </si>
  <si>
    <t>- Jumlah dokumen laporan hasil pemantauan akses harga pangan pokok yang disusun dan disampaikan tepat waktu</t>
  </si>
  <si>
    <t>- Pembinaan dan penguatan lumbung pangan masyarakat</t>
  </si>
  <si>
    <t>LPM</t>
  </si>
  <si>
    <t>- Jumlah lumbung pangan masyarakat (LPM) yang aktif</t>
  </si>
  <si>
    <t>LDPM</t>
  </si>
  <si>
    <t>LUPM</t>
  </si>
  <si>
    <t>- Pemberdayaan rumah tangga melalui pemanfaatan pekarangan keluarga berkonsep KRPL</t>
  </si>
  <si>
    <t>- Analisis Pola Pangan Harapan</t>
  </si>
  <si>
    <t>RT</t>
  </si>
  <si>
    <t>kecamatan</t>
  </si>
  <si>
    <t>- Jumlah pemberdayaan pekarangan keluarga dalam upaya percepatan penganekaragaman konsumsi pangan berbasis sumber daya local</t>
  </si>
  <si>
    <t>- Dokumen hasil analisis pola pangan harapan</t>
  </si>
  <si>
    <t>- Promosi penganekaragaman pangan lokal</t>
  </si>
  <si>
    <t>- Gerakan diversifikasi pangan lokal</t>
  </si>
  <si>
    <t>x pameran</t>
  </si>
  <si>
    <t>desa</t>
  </si>
  <si>
    <t>Jumlah promosi peanekaragaman pangan local</t>
  </si>
  <si>
    <t>Desa binaan yang paham diversifikasi pangan lokal</t>
  </si>
  <si>
    <t>- Pembinaan dan Pendampingan Usaha Pangan Lokal</t>
  </si>
  <si>
    <t>- Jumlah kelompok tani yang meningkat pemahamannya dalam usaha pangan lokal</t>
  </si>
  <si>
    <t>- Sample pangan yang diuji</t>
  </si>
  <si>
    <t>sampel</t>
  </si>
  <si>
    <t>klp tani</t>
  </si>
  <si>
    <t>- Jumlah sertifikasi pangan segar</t>
  </si>
  <si>
    <t>Desa</t>
  </si>
  <si>
    <t>- Peningkatan Ketersediaan Pangan dan Gizi Keluarga</t>
  </si>
  <si>
    <t>Laporan</t>
  </si>
  <si>
    <t>- Jumlah dokumen laporan NBM (Neraca Bahan Makanan) yang disusun dan disampaikan tepat waktu</t>
  </si>
  <si>
    <t>-  Pemantauan potensi produk pangan lokal</t>
  </si>
  <si>
    <t>Jumlah dokumen data base potensi produk pangan lokal yang disusun dan disampaikan tepat waktu</t>
  </si>
  <si>
    <t>Penyusunan Data Kerawanan dan Sistem Kewaspadaan Pangan dan Giizi</t>
  </si>
  <si>
    <t>- Pengawasan kerawanan pangan dan gizi</t>
  </si>
  <si>
    <t>- Jumlah dokumen data kerawanan pangan dan gizi yang disusun dan disampaikan tepat waktu</t>
  </si>
  <si>
    <t>Pengembangan Budidaya Perikanan</t>
  </si>
  <si>
    <t>- Pengetahuan, Keterampilan dan Sikap Kelompok Pembenihan Ikan / UPR tentang Cara Pembenihan Ikan yang Baik (CPIB) yang meningkat</t>
  </si>
  <si>
    <t>- Operasional penanggulangan, pengendalian hama penyakit ikan dan lingkungan perikanan</t>
  </si>
  <si>
    <t>- Pengadaan bahan obat-obatan</t>
  </si>
  <si>
    <t>- Operasional Balai Perbenihan Ikan (BPI) Kabupaten Buleleng</t>
  </si>
  <si>
    <t>- Penyediaan pakan ikan (benih, calon induk, induk)</t>
  </si>
  <si>
    <t xml:space="preserve">Pengembangan Perikanan Tangkap </t>
  </si>
  <si>
    <t>- Pemeliharaan dan Operasional Tempat Pelelangan Ikan (TPI) di Kabupaten Buleleng</t>
  </si>
  <si>
    <t>Kegiatan di Tempat Pelelangan Ikan (TPI) di Kabupaten Buleleng berjalan dengan baik</t>
  </si>
  <si>
    <t>KUB</t>
  </si>
  <si>
    <t>- Pembinaan KUB / Kelompok Nelayan</t>
  </si>
  <si>
    <t>Pengembangan Kawasan Budidaya Perikanan</t>
  </si>
  <si>
    <t>Pengembangan dan penataan kawasan perikanan darat</t>
  </si>
  <si>
    <t>- Penataan kawasan budidaya</t>
  </si>
  <si>
    <t>Sentra perikanan</t>
  </si>
  <si>
    <t>Pemberdayaan Masyarakat Perikanan</t>
  </si>
  <si>
    <t>Pelatihan Pembesaran Nila</t>
  </si>
  <si>
    <t>Pengetahuan, keterampilan dan sikap kelompok masyarakat perikanan yang meningkat</t>
  </si>
  <si>
    <t>Evaluasi dan supervisi sumberdaya masyarakat perikanan</t>
  </si>
  <si>
    <t>- Peningkatan Kelas, Evaluasi serta Supervisi Kelompok Perikanan</t>
  </si>
  <si>
    <t>- Evaluasi dan Supervisi Kinerja Penyuluh Perikanan</t>
  </si>
  <si>
    <t>- Terwujudnya Peningkatan Kelas, Evaluasi dan Supervisi Kelompok Perikanan</t>
  </si>
  <si>
    <t>- Terwujudnya Evaluasi dan Supervisi Kinerja Penyuluh Perikanan</t>
  </si>
  <si>
    <t>Pembinaan dan penumbuhan kelompok masyarakat  perikanan</t>
  </si>
  <si>
    <t>- Pembinaan kelembagaan Kelompok Perikanan</t>
  </si>
  <si>
    <t>- Kelembagaan kelompok perikanan tertata dengan baik</t>
  </si>
  <si>
    <t>- Penyiapan dan Penyebaran Informasi Teknologi Perikanan</t>
  </si>
  <si>
    <t>- Kaji Terap Pembenihan Lele</t>
  </si>
  <si>
    <t xml:space="preserve">Pengelolaan dan Pemasaran Produksi Perikanan </t>
  </si>
  <si>
    <t>bulan</t>
  </si>
  <si>
    <t>- Gerakan Memasyarakatkan Makan Ikan (GEMARIKAN)</t>
  </si>
  <si>
    <t>- Pembinaan POKLAHSAR (Kelompok Pengolah dan Pemasar) tentang mutu hasil perikanan</t>
  </si>
  <si>
    <t>- Pengetahuan, sikap, dan keterampilan POKLAHSAR tentang pemasaran hasil perikanan yang meningkat</t>
  </si>
  <si>
    <t>Pengusaha / Pembudidaya</t>
  </si>
  <si>
    <t>Kepala Dinas Ketahanan Pangan dan Perikanan</t>
  </si>
  <si>
    <t>Gede Melandrat, SP</t>
  </si>
  <si>
    <t>NIP. 19720712 199803 1 010</t>
  </si>
  <si>
    <t>Penyediaan Jasa Pemeliharaan dan Perizinan Kendaraan Dinas/Operasional</t>
  </si>
  <si>
    <t>Penyediaan Komponen Instalasi Listrik, Penerangan Bangunan Kantor</t>
  </si>
  <si>
    <t>Penyediaan Bahan Bacaan dan Peraturan  Perundang-undangan</t>
  </si>
  <si>
    <t>Rapat-rapat Koordinasi dan Konsultasi Ke luar /dalam daerah</t>
  </si>
  <si>
    <t>Penyelenggaraan dan Pengadaan Sarana/ Prasarana Upacara</t>
  </si>
  <si>
    <t>Peningkatan Kapasitas Sumberdaya Aparatur</t>
  </si>
  <si>
    <t>Penyusunan Laporan Capaian Kinerja dan Ikhtisar  Realisasi Kinerja SKPD</t>
  </si>
  <si>
    <t>Peningkatan Pengembangan Sistim Pelaporan Capaian Kinerja dan Keuangan</t>
  </si>
  <si>
    <t>Pengembangan Perikanan  Tangkap</t>
  </si>
  <si>
    <t>Pembinaan dan penumbuhan kelompok masyarakat perikanan</t>
  </si>
  <si>
    <t xml:space="preserve">Pengelolaan dan Pemasaran  Produksi Perikanan </t>
  </si>
  <si>
    <t>PER KEGIATAN BIDANG DINAS KETAHANAN PANGAN DAN PERIKANAN TAHUN 2020</t>
  </si>
  <si>
    <t>: KETAHANAN PANGAN</t>
  </si>
  <si>
    <t>1.02.03.02</t>
  </si>
  <si>
    <t>2.00.01.1.02</t>
  </si>
  <si>
    <t>: PERIKANAN</t>
  </si>
  <si>
    <t xml:space="preserve">Pengembangan Desa Mandiri Pangan </t>
  </si>
  <si>
    <t>NI MADE ATMADEWI, SP.,MAP</t>
  </si>
  <si>
    <t>Keg 19.001</t>
  </si>
  <si>
    <t>Penyusunan Data Kerawanan dan Sistem Kewaspadaan Pangan dan Gizi</t>
  </si>
  <si>
    <t>Keg 19.006</t>
  </si>
  <si>
    <t xml:space="preserve">Penyusunan Neraca Bahan Makanan </t>
  </si>
  <si>
    <t>I MADE PADMAYASA, S.P</t>
  </si>
  <si>
    <t>Keg 19.002</t>
  </si>
  <si>
    <t>Drs. IDA KADE YAMUNA</t>
  </si>
  <si>
    <t>Keg 19.004</t>
  </si>
  <si>
    <t>MARIA CORNELIA LERO BHARA , S.Pi</t>
  </si>
  <si>
    <t>Keg 16.002</t>
  </si>
  <si>
    <t>02.</t>
  </si>
  <si>
    <t>NYOMAN SUKERNI , SH., M.Pd</t>
  </si>
  <si>
    <t>Keg 16.004</t>
  </si>
  <si>
    <t xml:space="preserve">Pengembangan model distribusi pangan yang efisien </t>
  </si>
  <si>
    <t>Ir. IDA BAGUS WIRAMA</t>
  </si>
  <si>
    <t>Keg 16.005</t>
  </si>
  <si>
    <t xml:space="preserve">Pemanfaatan pekarangan untuk ketahanan pangan keluarga </t>
  </si>
  <si>
    <t xml:space="preserve">KETUT SURENA, SP </t>
  </si>
  <si>
    <t>Keg 17.001</t>
  </si>
  <si>
    <t xml:space="preserve">Penyebaran Informasi dan Promosi Produk Pangan Lokal </t>
  </si>
  <si>
    <t xml:space="preserve">LUH PASTINIASIH, S.TP </t>
  </si>
  <si>
    <t>Keg 17.004</t>
  </si>
  <si>
    <t xml:space="preserve">Pengembangan Pangan Pokok Lokal </t>
  </si>
  <si>
    <t xml:space="preserve">Peningkatan mutu dan keamanan pangan </t>
  </si>
  <si>
    <t>I GUSTI BAGUS NGURAH AGUNG SURYA WIBAWA, S.PT</t>
  </si>
  <si>
    <t xml:space="preserve">Peningkatan sumberdaya masyarakat perikanan </t>
  </si>
  <si>
    <t>YUNIA LARASATI, S.Pi</t>
  </si>
  <si>
    <t>Penyiapan Informasi Teknologi Perikanan dan Kemitraan</t>
  </si>
  <si>
    <t>Keg 26.005</t>
  </si>
  <si>
    <t>Ir. Putu Sutama</t>
  </si>
  <si>
    <t>Keg 26.004</t>
  </si>
  <si>
    <t>Kajian Pengelolaan dan Pemasaran Produksi Perikanan</t>
  </si>
  <si>
    <t>I Wayan Dharmayasa, A.md</t>
  </si>
  <si>
    <t>Pemantapan Pemasaran Produksi Perikanan</t>
  </si>
  <si>
    <t>Dra. DEWA AYU PUTRIASIH</t>
  </si>
  <si>
    <t>Keg 27.003</t>
  </si>
  <si>
    <t>Keg 27.004</t>
  </si>
  <si>
    <t>07.</t>
  </si>
  <si>
    <t xml:space="preserve"> Pengembangan dan penatausahaan Perikanan </t>
  </si>
  <si>
    <t xml:space="preserve">Pembinaan dan pengembangan pembenihan ikan </t>
  </si>
  <si>
    <t>I Ketut Widiada , SP</t>
  </si>
  <si>
    <t>Keg 20.005</t>
  </si>
  <si>
    <t>Keg 20.008</t>
  </si>
  <si>
    <t>Sutini</t>
  </si>
  <si>
    <t>Keg 20.009</t>
  </si>
  <si>
    <t xml:space="preserve">Penanggulangan, pengendalian hama penyakit ikan dan lingkungan </t>
  </si>
  <si>
    <t xml:space="preserve">Pengembangan dan penataan kawasan perikanan darat </t>
  </si>
  <si>
    <t>Keg 20.010</t>
  </si>
  <si>
    <t xml:space="preserve">Pengembangan bibit unggul ikan air tawar </t>
  </si>
  <si>
    <t xml:space="preserve">Pemeliharaan rutin/berkala tempat pelelangan ikan </t>
  </si>
  <si>
    <t>Ir. Nyoman Wirta</t>
  </si>
  <si>
    <t>Keg 21.003</t>
  </si>
  <si>
    <t xml:space="preserve">Pengembangan sarana dan prasarana perikanan tangkap </t>
  </si>
  <si>
    <t>Keg 21.006</t>
  </si>
  <si>
    <t>6. SEKRETARIAT</t>
  </si>
  <si>
    <t>drh. LUH GEDE IRA YUNIARIANI</t>
  </si>
  <si>
    <t>DEWA GEDE RAHJANA SUTHAMA, S.Pi</t>
  </si>
  <si>
    <t xml:space="preserve">Evaluasi dan supervisi sumberdaya masyarakat perikanan </t>
  </si>
  <si>
    <t>- Pembinaan Kelompok</t>
  </si>
  <si>
    <t xml:space="preserve">- Pembinaan Kelompok Pembudidaya Ikan ( Pokdakan ) </t>
  </si>
  <si>
    <t>- Pengetahuan, Keterampilan dan Sikap Kelompok Pembudidaya Ikan (POKDAKAN) tentang Cara Budidaya Ikan yang Baik (CBIB) yang meningkat</t>
  </si>
  <si>
    <t>Pembina ( IV/a )</t>
  </si>
  <si>
    <t>DBH PPH, SDA Perikanan, DAU,</t>
  </si>
  <si>
    <t xml:space="preserve"> Penyosohan beras</t>
  </si>
  <si>
    <t>ekor ikan unggul</t>
  </si>
  <si>
    <t>DBH PPH, SDA Perikanan, DAU, PAD</t>
  </si>
  <si>
    <t>DBH PPH, SDA Perikanan, DAU, PAD,</t>
  </si>
  <si>
    <t>SDA Perikanan, DAU,</t>
  </si>
  <si>
    <t>PPTK</t>
  </si>
  <si>
    <t>Output / Keluaran (%)</t>
  </si>
  <si>
    <t>Prg 05</t>
  </si>
  <si>
    <t>Keg 25.001</t>
  </si>
  <si>
    <t>Prg 04</t>
  </si>
  <si>
    <t>- Terlaksanaya operasional kegiatan Balai Perbenihan Ikan (BPI) Kabupaten Buleleng</t>
  </si>
  <si>
    <t>- Tersedianya benih ikan unggul</t>
  </si>
  <si>
    <t>hard copy blm</t>
  </si>
  <si>
    <t xml:space="preserve">  Pembenihan Ikan / Unit Pembenihan Rakyat (UPR)</t>
  </si>
  <si>
    <t>1. BIDANG KETERSEDIAAN DAN KERAWANAN PANGAN</t>
  </si>
  <si>
    <t>2. BIDANG CADANGAN DAN DISTRIBUSI PANGAN</t>
  </si>
  <si>
    <t>3. BIDANG PENGANEKARAGAMAN KONSUMSI DAN KEAMANAN PANGAN</t>
  </si>
  <si>
    <t>4. BIDANG PEMBERDAYAAN MASYARAKAT PERIKANAN</t>
  </si>
  <si>
    <t>5. BIDANG PRODUKSI PERIKANAN</t>
  </si>
  <si>
    <t>Grafik Kegiatan Bidang Ketersediaan dan Kerawanan Pangan :</t>
  </si>
  <si>
    <t>Grafik Kegiatan Bidang Cadangan dan Distribusi Pangan :</t>
  </si>
  <si>
    <t>Grafik Kegiatan Bidang Penganekaragaman Konsumsi dan Keamanan Pangan :</t>
  </si>
  <si>
    <t>Grafik Kegiatan Bidang Pemberdayaan Masyarakat Perikanan :</t>
  </si>
  <si>
    <t>Grafik Kegiatan Bidang Produksi Perikanan :</t>
  </si>
  <si>
    <t>- Pengadaan Sarana Penangkapan Ikan</t>
  </si>
  <si>
    <t xml:space="preserve">Paket </t>
  </si>
  <si>
    <t>- Paket Percontohan Nila di Kolam/Tambak</t>
  </si>
  <si>
    <t>- Paket Percontohan Budidaya Ikan Hias</t>
  </si>
  <si>
    <t>- Paket Budidaya Patin di Kolam (Percontohan Budidaya Air Tawar)</t>
  </si>
  <si>
    <t>- Paket Budidaya Lele di Kolam (Kolam Terpal)</t>
  </si>
  <si>
    <t>- Laporan dibuat di akhir tahun</t>
  </si>
  <si>
    <t>Peningkatan Mutu dan Keamanan  Pangan</t>
  </si>
  <si>
    <t>Realisasi fisik 100% dan keuangan untuk pakan baru 50% ( proses SPM )</t>
  </si>
  <si>
    <t>DBH PPH, SDA Perikanan, BHP Prov, PKB, DAU, PAD,</t>
  </si>
  <si>
    <t>DBH PPH, DAU,</t>
  </si>
  <si>
    <t>SDA Perikanan, DAU, PAD,</t>
  </si>
  <si>
    <t>DBH PPH, BHP Prov PKB, DAU,</t>
  </si>
  <si>
    <t>DBH PPH, SDA Perikanan, BHP Prov PKB, DAU, PAD,</t>
  </si>
  <si>
    <t>DBH PPH, BHP Prov PKB, DAU, PAD,</t>
  </si>
  <si>
    <t>SDA Perikanan, BHP Prov PKB, DAU,</t>
  </si>
  <si>
    <t>DBH PPH, SDA Perikanan, BHP Prov PKB, PAD,</t>
  </si>
  <si>
    <t>DBH PPH, SDA Perikanan, DAU,Perikanan, DAU,</t>
  </si>
  <si>
    <t>DBH PPH, SDA Perikanan, BHP Prov PKB, DAU, DAK Penugasan Bidang Kelautan dan
Perikanan(Cadangan)</t>
  </si>
  <si>
    <t>DBH PPH, SDA Perikanan, BHP Prov
PKB, DAU, DAK
Penugasan Bidang
Kelautan dan
Perikanan(Cadangan)
, PAD,</t>
  </si>
  <si>
    <t>DBH PPH, SDA Perikanan, BHP Prov PKB, DAU, PAD</t>
  </si>
  <si>
    <t xml:space="preserve">  bulan Desember 2020</t>
  </si>
  <si>
    <t>: NOPEMBER 2020</t>
  </si>
  <si>
    <t>BULAN     :   NOPEMBER  2020</t>
  </si>
  <si>
    <t>Singaraja,  4 Desember  2020</t>
  </si>
  <si>
    <t>- Terlaksananya publikasi kegiatan Dinas Ketahanan Pangan dan Perikanan Kabupaten Buleleng</t>
  </si>
  <si>
    <t>- Tersedianya informasi kegiatan Dinas Ketahanan Pangan dan Perikanan Kabupaten Buleleng</t>
  </si>
  <si>
    <t>- Pakaian Kerja Lapangan</t>
  </si>
  <si>
    <t xml:space="preserve">- Pakaian Endek Festival </t>
  </si>
  <si>
    <t>- Pakaian Olahraga</t>
  </si>
  <si>
    <t>- Kajian Teknis, Naskah Akademis, dan Ranperda Cadangan Pangan Pemerintah Daerah (CPPD) Kabupaten Buleleng</t>
  </si>
  <si>
    <t>- Kajian Teknis, Naskah Akademis, dan Ranperda Cadangan Pangan Pemerintah Daerah (CPPD) Kabupaten Buleleng yang disusun tepat waktu</t>
  </si>
  <si>
    <t>- Pembinaan dan pengawasan LDPM</t>
  </si>
  <si>
    <t>- Pembinaan dan pengawasan LUPM</t>
  </si>
  <si>
    <t>- Pembinaan dan pengawasan TTI</t>
  </si>
  <si>
    <t>TTI</t>
  </si>
  <si>
    <t>- Jumlah Lembaga Distribusi Pangan Masyarakat ( LDPM ) yang aktif</t>
  </si>
  <si>
    <t>- Jumlah Lembaga Usaha Pangan Masyarakat ( LUPM ) yang aktif</t>
  </si>
  <si>
    <t>- Jumlah TTI yang aktif</t>
  </si>
  <si>
    <t>- Pembinaan sertifikasi  dan registrasi pangan segar</t>
  </si>
  <si>
    <t>- Pangan segar yang tidak mengandung cemaran biologis, kimia dan benda lain</t>
  </si>
  <si>
    <t>pangan segar</t>
  </si>
  <si>
    <t>- Jumlah Buku Neraca Bahan Makanan</t>
  </si>
  <si>
    <t>- Jumlah pembangunan sarana perikanan budidaya yang meningkat</t>
  </si>
  <si>
    <t>- Jumlah data ikan yang terserang penyakit</t>
  </si>
  <si>
    <t>- Dokumen data hama penyakit ikan, kegiatan penanggulangan, pengendalian hama penyakit ikan dan lingkungan perikanan disusun dengan baik</t>
  </si>
  <si>
    <t>- Sarana Perikanan Tangkap yang tersedia / terbangun</t>
  </si>
  <si>
    <t>- Pengetahuan, Keterampilan dan Sikap
KUB/Kelompok Nelayan yang meningkat</t>
  </si>
  <si>
    <t>- Jumlah dokumen kawasan budidaya perikanan</t>
  </si>
  <si>
    <t>- Kawasan budidaya perikanan tertata dengan baik</t>
  </si>
  <si>
    <t xml:space="preserve">- Kaji Terap Minapadi </t>
  </si>
  <si>
    <t>- Kapasitas SDM Perikanan yang meningkat</t>
  </si>
  <si>
    <t>- Kegiatan Balai Perbenihan Ikan (BPI)(BPI) Kabupaten Buleleng Kabupaten Buleleng berjalan dengan baik</t>
  </si>
  <si>
    <t>- Tingkat Konsumsi Ikan Masyarakat yang meningkat</t>
  </si>
  <si>
    <t>kg / kapita / tahun</t>
  </si>
  <si>
    <t>- Jumlah pendataan usaha perikanan</t>
  </si>
  <si>
    <t>- Jumlah pengawasan pengusaha perikanan</t>
  </si>
  <si>
    <t>- Studi Komparasi tentang Perda Perikanan</t>
  </si>
  <si>
    <t>- Jumlah pengusaha / pembudidaya sektor perikanan yang melengkapi usahanya dengan ijin usaha perikanan</t>
  </si>
  <si>
    <t>- Studi Komparasi tentang Perda Perikanan dilaksanakan dengan baik</t>
  </si>
  <si>
    <t>- Data sudah lengkap sedang proses pembuatan buku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</si>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</sst>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.00_);_(* \(#,##0.00\);_(* &quot;-&quot;_);_(@_)"/>
    <numFmt numFmtId="166" formatCode="_-* #,##0.00_-;\-* #,##0.00_-;_-* &quot;-&quot;_-;_-@_-"/>
    <numFmt numFmtId="167" formatCode="_(* #,##0_);_(* \(#,##0\);_(* &quot;-&quot;??_);_(@_)"/>
    <numFmt numFmtId="168" formatCode="_-* #,##0.0_-;\-* #,##0.0_-;_-* &quot;-&quot;_-;_-@_-"/>
  </numFmts>
  <fonts count="5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name val="Maiandra GD"/>
      <family val="2"/>
    </font>
    <font>
      <sz val="10"/>
      <name val="Maiandra GD"/>
      <family val="2"/>
    </font>
    <font>
      <b/>
      <sz val="10"/>
      <name val="Maiandra GD"/>
      <family val="2"/>
    </font>
    <font>
      <b/>
      <sz val="9"/>
      <name val="Maiandra GD"/>
      <family val="2"/>
    </font>
    <font>
      <b/>
      <sz val="12"/>
      <name val="Maiandra GD"/>
      <family val="2"/>
    </font>
    <font>
      <b/>
      <sz val="11"/>
      <color theme="1"/>
      <name val="Calibri"/>
      <family val="2"/>
      <charset val="1"/>
      <scheme val="minor"/>
    </font>
    <font>
      <sz val="11"/>
      <color theme="1"/>
      <name val="Maiandra GD"/>
      <family val="2"/>
    </font>
    <font>
      <sz val="12"/>
      <name val="Maiandra GD"/>
      <family val="2"/>
    </font>
    <font>
      <b/>
      <sz val="11"/>
      <color theme="1"/>
      <name val="Maiandra GD"/>
      <family val="2"/>
    </font>
    <font>
      <b/>
      <sz val="11"/>
      <color theme="1"/>
      <name val="Maiandra GD"/>
      <family val="2"/>
      <charset val="1"/>
    </font>
    <font>
      <b/>
      <u/>
      <sz val="11"/>
      <color theme="1"/>
      <name val="Maiandra GD"/>
      <family val="2"/>
    </font>
    <font>
      <b/>
      <u/>
      <sz val="11"/>
      <color theme="1"/>
      <name val="Maiandra GD"/>
      <family val="2"/>
      <charset val="1"/>
    </font>
    <font>
      <b/>
      <u/>
      <sz val="12"/>
      <name val="Maiandra GD"/>
      <family val="2"/>
    </font>
    <font>
      <b/>
      <sz val="11"/>
      <color rgb="FFFF0000"/>
      <name val="Maiandra GD"/>
      <family val="2"/>
      <charset val="1"/>
    </font>
    <font>
      <b/>
      <sz val="11"/>
      <color theme="1"/>
      <name val="Calibri"/>
      <family val="2"/>
      <scheme val="minor"/>
    </font>
    <font>
      <sz val="11"/>
      <name val="Maiandra GD"/>
      <family val="2"/>
    </font>
    <font>
      <b/>
      <sz val="11"/>
      <name val="Maiandra GD"/>
      <family val="2"/>
    </font>
    <font>
      <sz val="11"/>
      <color rgb="FFFF0000"/>
      <name val="Maiandra GD"/>
      <family val="2"/>
    </font>
    <font>
      <b/>
      <sz val="22"/>
      <color theme="7" tint="-0.249977111117893"/>
      <name val="Calibri"/>
      <family val="2"/>
      <scheme val="minor"/>
    </font>
    <font>
      <b/>
      <sz val="22"/>
      <color theme="8" tint="-0.249977111117893"/>
      <name val="Calibri"/>
      <family val="2"/>
      <scheme val="minor"/>
    </font>
    <font>
      <sz val="9"/>
      <color theme="8" tint="-0.249977111117893"/>
      <name val="Maiandra GD"/>
      <family val="2"/>
    </font>
    <font>
      <b/>
      <sz val="12"/>
      <color theme="8" tint="-0.249977111117893"/>
      <name val="Maiandra GD"/>
      <family val="2"/>
    </font>
    <font>
      <b/>
      <sz val="14"/>
      <color theme="8" tint="-0.249977111117893"/>
      <name val="Maiandra GD"/>
      <family val="2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name val="Arial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  <font>
      <b/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Century Gothic"/>
      <family val="2"/>
    </font>
    <font>
      <b/>
      <sz val="11"/>
      <name val="Maiandra GD"/>
      <family val="2"/>
      <charset val="1"/>
    </font>
    <font>
      <b/>
      <sz val="9"/>
      <color rgb="FFFF0000"/>
      <name val="Century Gothic"/>
      <family val="2"/>
    </font>
    <font>
      <sz val="9"/>
      <color rgb="FFFF0000"/>
      <name val="Century Gothic"/>
      <family val="2"/>
    </font>
    <font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0"/>
      <name val="Century Gothic"/>
      <family val="2"/>
    </font>
    <font>
      <b/>
      <sz val="13"/>
      <color theme="8" tint="-0.249977111117893"/>
      <name val="Maiandra GD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4" fillId="0" borderId="0"/>
    <xf numFmtId="43" fontId="41" fillId="0" borderId="0" applyFont="0" applyFill="0" applyBorder="0" applyAlignment="0" applyProtection="0"/>
    <xf numFmtId="0" fontId="41" fillId="0" borderId="0"/>
    <xf numFmtId="41" fontId="41" fillId="0" borderId="0" applyFont="0" applyFill="0" applyBorder="0" applyAlignment="0" applyProtection="0"/>
  </cellStyleXfs>
  <cellXfs count="434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8" fillId="0" borderId="0" xfId="1" applyFont="1" applyAlignment="1">
      <alignment horizontal="right" vertical="top"/>
    </xf>
    <xf numFmtId="0" fontId="8" fillId="0" borderId="12" xfId="0" applyFont="1" applyBorder="1" applyAlignment="1">
      <alignment vertical="top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6" fontId="8" fillId="0" borderId="12" xfId="0" applyNumberFormat="1" applyFont="1" applyBorder="1" applyAlignment="1">
      <alignment vertical="top"/>
    </xf>
    <xf numFmtId="0" fontId="18" fillId="0" borderId="0" xfId="0" applyFont="1" applyAlignment="1">
      <alignment horizontal="left"/>
    </xf>
    <xf numFmtId="20" fontId="8" fillId="0" borderId="12" xfId="0" quotePrefix="1" applyNumberFormat="1" applyFont="1" applyBorder="1" applyAlignment="1">
      <alignment horizontal="right" vertical="top"/>
    </xf>
    <xf numFmtId="0" fontId="8" fillId="0" borderId="12" xfId="0" applyFont="1" applyBorder="1" applyAlignment="1">
      <alignment vertical="top" wrapText="1"/>
    </xf>
    <xf numFmtId="164" fontId="8" fillId="0" borderId="12" xfId="1" applyFont="1" applyBorder="1" applyAlignment="1">
      <alignment vertical="top"/>
    </xf>
    <xf numFmtId="0" fontId="8" fillId="0" borderId="12" xfId="0" quotePrefix="1" applyFont="1" applyBorder="1" applyAlignment="1">
      <alignment horizontal="right" vertical="top"/>
    </xf>
    <xf numFmtId="164" fontId="10" fillId="2" borderId="12" xfId="0" applyNumberFormat="1" applyFont="1" applyFill="1" applyBorder="1"/>
    <xf numFmtId="166" fontId="8" fillId="0" borderId="12" xfId="1" applyNumberFormat="1" applyFont="1" applyBorder="1" applyAlignment="1">
      <alignment vertical="top"/>
    </xf>
    <xf numFmtId="166" fontId="10" fillId="2" borderId="12" xfId="1" applyNumberFormat="1" applyFont="1" applyFill="1" applyBorder="1"/>
    <xf numFmtId="0" fontId="19" fillId="0" borderId="0" xfId="0" applyFont="1"/>
    <xf numFmtId="0" fontId="17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 wrapText="1"/>
    </xf>
    <xf numFmtId="0" fontId="16" fillId="0" borderId="2" xfId="0" applyFont="1" applyBorder="1"/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0" fillId="0" borderId="46" xfId="0" applyBorder="1"/>
    <xf numFmtId="0" fontId="0" fillId="0" borderId="46" xfId="0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8" fillId="0" borderId="46" xfId="0" applyFont="1" applyBorder="1"/>
    <xf numFmtId="0" fontId="10" fillId="5" borderId="12" xfId="0" applyFont="1" applyFill="1" applyBorder="1"/>
    <xf numFmtId="0" fontId="10" fillId="6" borderId="12" xfId="0" applyFont="1" applyFill="1" applyBorder="1"/>
    <xf numFmtId="0" fontId="22" fillId="0" borderId="18" xfId="0" applyFont="1" applyBorder="1" applyAlignment="1">
      <alignment horizontal="right"/>
    </xf>
    <xf numFmtId="0" fontId="24" fillId="0" borderId="0" xfId="0" applyFont="1" applyAlignment="1">
      <alignment horizontal="left"/>
    </xf>
    <xf numFmtId="0" fontId="27" fillId="0" borderId="0" xfId="0" applyFont="1" applyAlignment="1">
      <alignment vertical="top"/>
    </xf>
    <xf numFmtId="0" fontId="34" fillId="0" borderId="0" xfId="2"/>
    <xf numFmtId="0" fontId="35" fillId="0" borderId="0" xfId="2" applyFont="1" applyFill="1"/>
    <xf numFmtId="0" fontId="37" fillId="0" borderId="0" xfId="2" applyFont="1" applyFill="1"/>
    <xf numFmtId="0" fontId="37" fillId="7" borderId="0" xfId="2" applyFont="1" applyFill="1"/>
    <xf numFmtId="0" fontId="38" fillId="0" borderId="0" xfId="2" applyFont="1" applyFill="1"/>
    <xf numFmtId="43" fontId="44" fillId="7" borderId="0" xfId="3" applyFont="1" applyFill="1"/>
    <xf numFmtId="0" fontId="44" fillId="7" borderId="0" xfId="2" applyFont="1" applyFill="1"/>
    <xf numFmtId="43" fontId="44" fillId="7" borderId="55" xfId="3" applyFont="1" applyFill="1" applyBorder="1"/>
    <xf numFmtId="0" fontId="44" fillId="7" borderId="55" xfId="2" applyFont="1" applyFill="1" applyBorder="1"/>
    <xf numFmtId="49" fontId="40" fillId="7" borderId="52" xfId="2" applyNumberFormat="1" applyFont="1" applyFill="1" applyBorder="1" applyAlignment="1">
      <alignment vertical="center" wrapText="1"/>
    </xf>
    <xf numFmtId="43" fontId="44" fillId="7" borderId="0" xfId="3" applyFont="1" applyFill="1" applyAlignment="1">
      <alignment vertical="center"/>
    </xf>
    <xf numFmtId="0" fontId="44" fillId="7" borderId="0" xfId="2" applyFont="1" applyFill="1" applyAlignment="1">
      <alignment vertical="center"/>
    </xf>
    <xf numFmtId="0" fontId="39" fillId="7" borderId="52" xfId="2" applyFont="1" applyFill="1" applyBorder="1" applyAlignment="1">
      <alignment vertical="center" wrapText="1"/>
    </xf>
    <xf numFmtId="0" fontId="40" fillId="7" borderId="0" xfId="2" applyFont="1" applyFill="1" applyBorder="1" applyAlignment="1">
      <alignment horizontal="right"/>
    </xf>
    <xf numFmtId="3" fontId="40" fillId="7" borderId="0" xfId="2" applyNumberFormat="1" applyFont="1" applyFill="1" applyBorder="1"/>
    <xf numFmtId="4" fontId="40" fillId="7" borderId="0" xfId="2" applyNumberFormat="1" applyFont="1" applyFill="1" applyBorder="1"/>
    <xf numFmtId="0" fontId="40" fillId="7" borderId="0" xfId="2" applyFont="1" applyFill="1"/>
    <xf numFmtId="0" fontId="40" fillId="7" borderId="0" xfId="2" applyFont="1" applyFill="1" applyAlignment="1"/>
    <xf numFmtId="0" fontId="40" fillId="7" borderId="0" xfId="2" applyFont="1" applyFill="1" applyAlignment="1">
      <alignment horizontal="center"/>
    </xf>
    <xf numFmtId="0" fontId="34" fillId="7" borderId="0" xfId="2" applyFill="1"/>
    <xf numFmtId="43" fontId="47" fillId="7" borderId="0" xfId="3" applyFont="1" applyFill="1"/>
    <xf numFmtId="0" fontId="47" fillId="7" borderId="0" xfId="2" applyFont="1" applyFill="1"/>
    <xf numFmtId="43" fontId="47" fillId="7" borderId="0" xfId="3" applyFont="1" applyFill="1" applyAlignment="1">
      <alignment vertical="center"/>
    </xf>
    <xf numFmtId="0" fontId="47" fillId="7" borderId="0" xfId="2" applyFont="1" applyFill="1" applyAlignment="1">
      <alignment vertical="center"/>
    </xf>
    <xf numFmtId="0" fontId="39" fillId="7" borderId="54" xfId="2" applyFont="1" applyFill="1" applyBorder="1" applyAlignment="1">
      <alignment vertical="center" wrapText="1"/>
    </xf>
    <xf numFmtId="0" fontId="39" fillId="7" borderId="56" xfId="2" applyFont="1" applyFill="1" applyBorder="1" applyAlignment="1">
      <alignment vertical="center" wrapText="1"/>
    </xf>
    <xf numFmtId="0" fontId="35" fillId="8" borderId="4" xfId="2" applyFont="1" applyFill="1" applyBorder="1" applyAlignment="1">
      <alignment horizontal="center"/>
    </xf>
    <xf numFmtId="0" fontId="37" fillId="8" borderId="2" xfId="2" applyFont="1" applyFill="1" applyBorder="1"/>
    <xf numFmtId="0" fontId="35" fillId="8" borderId="3" xfId="2" applyFont="1" applyFill="1" applyBorder="1" applyAlignment="1">
      <alignment horizontal="center"/>
    </xf>
    <xf numFmtId="0" fontId="37" fillId="8" borderId="9" xfId="2" applyFont="1" applyFill="1" applyBorder="1"/>
    <xf numFmtId="0" fontId="37" fillId="8" borderId="5" xfId="2" applyFont="1" applyFill="1" applyBorder="1"/>
    <xf numFmtId="0" fontId="37" fillId="8" borderId="8" xfId="2" applyFont="1" applyFill="1" applyBorder="1"/>
    <xf numFmtId="0" fontId="40" fillId="7" borderId="52" xfId="2" applyFont="1" applyFill="1" applyBorder="1" applyAlignment="1">
      <alignment vertical="center" wrapText="1"/>
    </xf>
    <xf numFmtId="0" fontId="40" fillId="7" borderId="52" xfId="2" applyFont="1" applyFill="1" applyBorder="1" applyAlignment="1">
      <alignment horizontal="center" vertical="center" wrapText="1"/>
    </xf>
    <xf numFmtId="167" fontId="42" fillId="7" borderId="56" xfId="3" applyNumberFormat="1" applyFont="1" applyFill="1" applyBorder="1" applyAlignment="1">
      <alignment vertical="center" wrapText="1"/>
    </xf>
    <xf numFmtId="3" fontId="40" fillId="7" borderId="56" xfId="2" applyNumberFormat="1" applyFont="1" applyFill="1" applyBorder="1" applyAlignment="1">
      <alignment vertical="center" wrapText="1"/>
    </xf>
    <xf numFmtId="4" fontId="40" fillId="7" borderId="56" xfId="2" applyNumberFormat="1" applyFont="1" applyFill="1" applyBorder="1" applyAlignment="1">
      <alignment vertical="center" wrapText="1"/>
    </xf>
    <xf numFmtId="4" fontId="40" fillId="7" borderId="4" xfId="4" applyNumberFormat="1" applyFont="1" applyFill="1" applyBorder="1" applyAlignment="1">
      <alignment vertical="center" wrapText="1"/>
    </xf>
    <xf numFmtId="4" fontId="40" fillId="7" borderId="56" xfId="4" applyNumberFormat="1" applyFont="1" applyFill="1" applyBorder="1" applyAlignment="1">
      <alignment vertical="center" wrapText="1"/>
    </xf>
    <xf numFmtId="167" fontId="46" fillId="3" borderId="12" xfId="3" applyNumberFormat="1" applyFont="1" applyFill="1" applyBorder="1" applyAlignment="1">
      <alignment vertical="center" wrapText="1"/>
    </xf>
    <xf numFmtId="4" fontId="39" fillId="3" borderId="12" xfId="2" applyNumberFormat="1" applyFont="1" applyFill="1" applyBorder="1" applyAlignment="1">
      <alignment vertical="center" wrapText="1"/>
    </xf>
    <xf numFmtId="4" fontId="39" fillId="3" borderId="12" xfId="4" applyNumberFormat="1" applyFont="1" applyFill="1" applyBorder="1" applyAlignment="1">
      <alignment vertical="center" wrapText="1"/>
    </xf>
    <xf numFmtId="167" fontId="39" fillId="3" borderId="18" xfId="3" applyNumberFormat="1" applyFont="1" applyFill="1" applyBorder="1" applyAlignment="1">
      <alignment vertical="center" wrapText="1"/>
    </xf>
    <xf numFmtId="0" fontId="40" fillId="7" borderId="54" xfId="2" quotePrefix="1" applyFont="1" applyFill="1" applyBorder="1" applyAlignment="1">
      <alignment horizontal="center" vertical="center" wrapText="1"/>
    </xf>
    <xf numFmtId="49" fontId="40" fillId="7" borderId="54" xfId="2" applyNumberFormat="1" applyFont="1" applyFill="1" applyBorder="1" applyAlignment="1">
      <alignment vertical="center" wrapText="1"/>
    </xf>
    <xf numFmtId="167" fontId="42" fillId="7" borderId="55" xfId="3" applyNumberFormat="1" applyFont="1" applyFill="1" applyBorder="1" applyAlignment="1">
      <alignment vertical="center" wrapText="1"/>
    </xf>
    <xf numFmtId="3" fontId="40" fillId="7" borderId="54" xfId="2" applyNumberFormat="1" applyFont="1" applyFill="1" applyBorder="1" applyAlignment="1">
      <alignment vertical="center" wrapText="1"/>
    </xf>
    <xf numFmtId="4" fontId="40" fillId="7" borderId="54" xfId="2" applyNumberFormat="1" applyFont="1" applyFill="1" applyBorder="1" applyAlignment="1">
      <alignment vertical="center" wrapText="1"/>
    </xf>
    <xf numFmtId="4" fontId="40" fillId="7" borderId="54" xfId="4" applyNumberFormat="1" applyFont="1" applyFill="1" applyBorder="1" applyAlignment="1">
      <alignment vertical="center" wrapText="1"/>
    </xf>
    <xf numFmtId="0" fontId="40" fillId="7" borderId="52" xfId="2" quotePrefix="1" applyFont="1" applyFill="1" applyBorder="1" applyAlignment="1">
      <alignment horizontal="center" vertical="center" wrapText="1"/>
    </xf>
    <xf numFmtId="167" fontId="42" fillId="7" borderId="53" xfId="3" applyNumberFormat="1" applyFont="1" applyFill="1" applyBorder="1" applyAlignment="1">
      <alignment vertical="center" wrapText="1"/>
    </xf>
    <xf numFmtId="3" fontId="40" fillId="7" borderId="52" xfId="2" applyNumberFormat="1" applyFont="1" applyFill="1" applyBorder="1" applyAlignment="1">
      <alignment vertical="center" wrapText="1"/>
    </xf>
    <xf numFmtId="4" fontId="40" fillId="7" borderId="52" xfId="2" applyNumberFormat="1" applyFont="1" applyFill="1" applyBorder="1" applyAlignment="1">
      <alignment vertical="center" wrapText="1"/>
    </xf>
    <xf numFmtId="4" fontId="40" fillId="7" borderId="52" xfId="4" applyNumberFormat="1" applyFont="1" applyFill="1" applyBorder="1" applyAlignment="1">
      <alignment vertical="center" wrapText="1"/>
    </xf>
    <xf numFmtId="0" fontId="40" fillId="7" borderId="56" xfId="2" quotePrefix="1" applyFont="1" applyFill="1" applyBorder="1" applyAlignment="1">
      <alignment horizontal="center" vertical="center" wrapText="1"/>
    </xf>
    <xf numFmtId="49" fontId="40" fillId="7" borderId="56" xfId="2" applyNumberFormat="1" applyFont="1" applyFill="1" applyBorder="1" applyAlignment="1">
      <alignment vertical="center" wrapText="1"/>
    </xf>
    <xf numFmtId="167" fontId="42" fillId="7" borderId="57" xfId="3" applyNumberFormat="1" applyFont="1" applyFill="1" applyBorder="1" applyAlignment="1">
      <alignment vertical="center" wrapText="1"/>
    </xf>
    <xf numFmtId="0" fontId="39" fillId="7" borderId="49" xfId="2" applyFont="1" applyFill="1" applyBorder="1" applyAlignment="1">
      <alignment vertical="center" wrapText="1"/>
    </xf>
    <xf numFmtId="0" fontId="40" fillId="7" borderId="49" xfId="2" quotePrefix="1" applyFont="1" applyFill="1" applyBorder="1" applyAlignment="1">
      <alignment horizontal="center" vertical="center" wrapText="1"/>
    </xf>
    <xf numFmtId="49" fontId="40" fillId="7" borderId="50" xfId="2" applyNumberFormat="1" applyFont="1" applyFill="1" applyBorder="1" applyAlignment="1">
      <alignment vertical="center" wrapText="1"/>
    </xf>
    <xf numFmtId="167" fontId="42" fillId="7" borderId="51" xfId="3" applyNumberFormat="1" applyFont="1" applyFill="1" applyBorder="1" applyAlignment="1">
      <alignment vertical="center" wrapText="1"/>
    </xf>
    <xf numFmtId="3" fontId="40" fillId="7" borderId="49" xfId="2" applyNumberFormat="1" applyFont="1" applyFill="1" applyBorder="1" applyAlignment="1">
      <alignment vertical="center" wrapText="1"/>
    </xf>
    <xf numFmtId="4" fontId="40" fillId="7" borderId="49" xfId="2" applyNumberFormat="1" applyFont="1" applyFill="1" applyBorder="1" applyAlignment="1">
      <alignment vertical="center" wrapText="1"/>
    </xf>
    <xf numFmtId="4" fontId="40" fillId="7" borderId="49" xfId="4" applyNumberFormat="1" applyFont="1" applyFill="1" applyBorder="1" applyAlignment="1">
      <alignment vertical="center" wrapText="1"/>
    </xf>
    <xf numFmtId="49" fontId="39" fillId="7" borderId="52" xfId="2" applyNumberFormat="1" applyFont="1" applyFill="1" applyBorder="1" applyAlignment="1">
      <alignment vertical="center" wrapText="1"/>
    </xf>
    <xf numFmtId="0" fontId="43" fillId="7" borderId="52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horizontal="center" vertical="center" wrapText="1"/>
    </xf>
    <xf numFmtId="2" fontId="40" fillId="7" borderId="56" xfId="3" applyNumberFormat="1" applyFont="1" applyFill="1" applyBorder="1" applyAlignment="1">
      <alignment vertical="center" wrapText="1"/>
    </xf>
    <xf numFmtId="2" fontId="39" fillId="3" borderId="12" xfId="3" applyNumberFormat="1" applyFont="1" applyFill="1" applyBorder="1" applyAlignment="1">
      <alignment vertical="center" wrapText="1"/>
    </xf>
    <xf numFmtId="0" fontId="40" fillId="7" borderId="54" xfId="2" applyFont="1" applyFill="1" applyBorder="1" applyAlignment="1">
      <alignment vertical="center" wrapText="1"/>
    </xf>
    <xf numFmtId="0" fontId="40" fillId="7" borderId="54" xfId="2" applyFont="1" applyFill="1" applyBorder="1" applyAlignment="1">
      <alignment horizontal="center" vertical="center" wrapText="1"/>
    </xf>
    <xf numFmtId="167" fontId="40" fillId="7" borderId="54" xfId="3" applyNumberFormat="1" applyFont="1" applyFill="1" applyBorder="1" applyAlignment="1">
      <alignment vertical="center" wrapText="1"/>
    </xf>
    <xf numFmtId="167" fontId="42" fillId="7" borderId="52" xfId="3" applyNumberFormat="1" applyFont="1" applyFill="1" applyBorder="1" applyAlignment="1">
      <alignment vertical="center" wrapText="1"/>
    </xf>
    <xf numFmtId="167" fontId="42" fillId="7" borderId="54" xfId="3" applyNumberFormat="1" applyFont="1" applyFill="1" applyBorder="1" applyAlignment="1">
      <alignment vertical="center" wrapText="1"/>
    </xf>
    <xf numFmtId="49" fontId="39" fillId="7" borderId="4" xfId="2" applyNumberFormat="1" applyFont="1" applyFill="1" applyBorder="1" applyAlignment="1">
      <alignment horizontal="center" vertical="center" wrapText="1"/>
    </xf>
    <xf numFmtId="167" fontId="40" fillId="7" borderId="55" xfId="3" applyNumberFormat="1" applyFont="1" applyFill="1" applyBorder="1" applyAlignment="1">
      <alignment vertical="center" wrapText="1"/>
    </xf>
    <xf numFmtId="167" fontId="39" fillId="3" borderId="12" xfId="3" applyNumberFormat="1" applyFont="1" applyFill="1" applyBorder="1" applyAlignment="1">
      <alignment vertical="center" wrapText="1"/>
    </xf>
    <xf numFmtId="0" fontId="44" fillId="7" borderId="54" xfId="2" applyFont="1" applyFill="1" applyBorder="1" applyAlignment="1">
      <alignment horizontal="center" vertical="center" wrapText="1"/>
    </xf>
    <xf numFmtId="0" fontId="44" fillId="7" borderId="54" xfId="2" applyFont="1" applyFill="1" applyBorder="1" applyAlignment="1">
      <alignment vertical="center" wrapText="1"/>
    </xf>
    <xf numFmtId="167" fontId="46" fillId="3" borderId="18" xfId="3" applyNumberFormat="1" applyFont="1" applyFill="1" applyBorder="1" applyAlignment="1">
      <alignment vertical="center" wrapText="1"/>
    </xf>
    <xf numFmtId="167" fontId="46" fillId="3" borderId="16" xfId="3" applyNumberFormat="1" applyFont="1" applyFill="1" applyBorder="1" applyAlignment="1">
      <alignment vertical="center" wrapText="1"/>
    </xf>
    <xf numFmtId="0" fontId="48" fillId="7" borderId="52" xfId="2" quotePrefix="1" applyFont="1" applyFill="1" applyBorder="1" applyAlignment="1">
      <alignment horizontal="center" vertical="center" wrapText="1"/>
    </xf>
    <xf numFmtId="0" fontId="40" fillId="7" borderId="9" xfId="2" applyFont="1" applyFill="1" applyBorder="1" applyAlignment="1">
      <alignment vertical="center" wrapText="1"/>
    </xf>
    <xf numFmtId="3" fontId="39" fillId="7" borderId="9" xfId="2" applyNumberFormat="1" applyFont="1" applyFill="1" applyBorder="1" applyAlignment="1">
      <alignment vertical="center" wrapText="1"/>
    </xf>
    <xf numFmtId="4" fontId="39" fillId="7" borderId="9" xfId="2" applyNumberFormat="1" applyFont="1" applyFill="1" applyBorder="1" applyAlignment="1">
      <alignment vertical="center" wrapText="1"/>
    </xf>
    <xf numFmtId="4" fontId="49" fillId="7" borderId="12" xfId="2" applyNumberFormat="1" applyFont="1" applyFill="1" applyBorder="1" applyAlignment="1">
      <alignment vertical="center" wrapText="1"/>
    </xf>
    <xf numFmtId="4" fontId="39" fillId="7" borderId="9" xfId="4" applyNumberFormat="1" applyFont="1" applyFill="1" applyBorder="1" applyAlignment="1">
      <alignment vertical="center" wrapText="1"/>
    </xf>
    <xf numFmtId="167" fontId="40" fillId="7" borderId="50" xfId="3" applyNumberFormat="1" applyFont="1" applyFill="1" applyBorder="1"/>
    <xf numFmtId="167" fontId="40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/>
    <xf numFmtId="167" fontId="39" fillId="7" borderId="58" xfId="3" applyNumberFormat="1" applyFont="1" applyFill="1" applyBorder="1"/>
    <xf numFmtId="0" fontId="34" fillId="8" borderId="59" xfId="2" applyFill="1" applyBorder="1"/>
    <xf numFmtId="0" fontId="37" fillId="8" borderId="11" xfId="2" applyFont="1" applyFill="1" applyBorder="1" applyAlignment="1">
      <alignment horizontal="center"/>
    </xf>
    <xf numFmtId="0" fontId="37" fillId="8" borderId="1" xfId="2" applyFont="1" applyFill="1" applyBorder="1" applyAlignment="1">
      <alignment horizontal="center"/>
    </xf>
    <xf numFmtId="0" fontId="34" fillId="8" borderId="13" xfId="2" applyFill="1" applyBorder="1"/>
    <xf numFmtId="0" fontId="34" fillId="8" borderId="11" xfId="2" applyFill="1" applyBorder="1"/>
    <xf numFmtId="0" fontId="35" fillId="8" borderId="62" xfId="2" applyFont="1" applyFill="1" applyBorder="1" applyAlignment="1">
      <alignment horizontal="center"/>
    </xf>
    <xf numFmtId="0" fontId="37" fillId="8" borderId="63" xfId="2" applyFont="1" applyFill="1" applyBorder="1"/>
    <xf numFmtId="1" fontId="39" fillId="7" borderId="64" xfId="2" quotePrefix="1" applyNumberFormat="1" applyFont="1" applyFill="1" applyBorder="1" applyAlignment="1">
      <alignment horizontal="center" vertical="center" wrapText="1"/>
    </xf>
    <xf numFmtId="41" fontId="40" fillId="7" borderId="65" xfId="5" applyFont="1" applyFill="1" applyBorder="1" applyAlignment="1">
      <alignment vertical="center" wrapText="1"/>
    </xf>
    <xf numFmtId="0" fontId="39" fillId="7" borderId="66" xfId="2" applyFont="1" applyFill="1" applyBorder="1" applyAlignment="1">
      <alignment horizontal="center" vertical="center" wrapText="1"/>
    </xf>
    <xf numFmtId="41" fontId="40" fillId="7" borderId="67" xfId="5" applyFont="1" applyFill="1" applyBorder="1" applyAlignment="1">
      <alignment vertical="center" wrapText="1"/>
    </xf>
    <xf numFmtId="0" fontId="45" fillId="7" borderId="66" xfId="2" applyFont="1" applyFill="1" applyBorder="1" applyAlignment="1">
      <alignment horizontal="center" vertical="center" wrapText="1"/>
    </xf>
    <xf numFmtId="0" fontId="39" fillId="7" borderId="68" xfId="2" applyFont="1" applyFill="1" applyBorder="1" applyAlignment="1">
      <alignment horizontal="center" vertical="center" wrapText="1"/>
    </xf>
    <xf numFmtId="0" fontId="44" fillId="3" borderId="70" xfId="2" applyFont="1" applyFill="1" applyBorder="1" applyAlignment="1">
      <alignment vertical="center" wrapText="1"/>
    </xf>
    <xf numFmtId="0" fontId="39" fillId="7" borderId="71" xfId="2" applyFont="1" applyFill="1" applyBorder="1" applyAlignment="1">
      <alignment horizontal="center" vertical="center" wrapText="1"/>
    </xf>
    <xf numFmtId="41" fontId="40" fillId="7" borderId="72" xfId="5" applyFont="1" applyFill="1" applyBorder="1" applyAlignment="1">
      <alignment vertical="center" wrapText="1"/>
    </xf>
    <xf numFmtId="0" fontId="39" fillId="7" borderId="66" xfId="2" quotePrefix="1" applyFont="1" applyFill="1" applyBorder="1" applyAlignment="1">
      <alignment horizontal="center" vertical="center" wrapText="1"/>
    </xf>
    <xf numFmtId="41" fontId="40" fillId="7" borderId="73" xfId="5" applyFont="1" applyFill="1" applyBorder="1" applyAlignment="1">
      <alignment vertical="center" wrapText="1"/>
    </xf>
    <xf numFmtId="41" fontId="39" fillId="3" borderId="70" xfId="5" applyFont="1" applyFill="1" applyBorder="1" applyAlignment="1">
      <alignment vertical="center" wrapText="1"/>
    </xf>
    <xf numFmtId="0" fontId="39" fillId="7" borderId="68" xfId="2" quotePrefix="1" applyFont="1" applyFill="1" applyBorder="1" applyAlignment="1">
      <alignment horizontal="center" vertical="center" wrapText="1"/>
    </xf>
    <xf numFmtId="49" fontId="39" fillId="7" borderId="62" xfId="2" applyNumberFormat="1" applyFont="1" applyFill="1" applyBorder="1" applyAlignment="1">
      <alignment horizontal="center" vertical="center" wrapText="1"/>
    </xf>
    <xf numFmtId="0" fontId="44" fillId="7" borderId="67" xfId="2" applyFont="1" applyFill="1" applyBorder="1" applyAlignment="1">
      <alignment vertical="center" wrapText="1"/>
    </xf>
    <xf numFmtId="0" fontId="47" fillId="3" borderId="70" xfId="2" applyFont="1" applyFill="1" applyBorder="1" applyAlignment="1">
      <alignment vertical="center" wrapText="1"/>
    </xf>
    <xf numFmtId="0" fontId="44" fillId="7" borderId="71" xfId="2" applyFont="1" applyFill="1" applyBorder="1" applyAlignment="1">
      <alignment horizontal="center" vertical="center" wrapText="1"/>
    </xf>
    <xf numFmtId="0" fontId="44" fillId="7" borderId="72" xfId="2" applyFont="1" applyFill="1" applyBorder="1" applyAlignment="1">
      <alignment vertical="center" wrapText="1"/>
    </xf>
    <xf numFmtId="0" fontId="39" fillId="7" borderId="71" xfId="2" quotePrefix="1" applyFont="1" applyFill="1" applyBorder="1" applyAlignment="1">
      <alignment horizontal="center" vertical="center" wrapText="1"/>
    </xf>
    <xf numFmtId="41" fontId="40" fillId="3" borderId="70" xfId="5" applyFont="1" applyFill="1" applyBorder="1" applyAlignment="1">
      <alignment vertical="center" wrapText="1"/>
    </xf>
    <xf numFmtId="3" fontId="40" fillId="7" borderId="67" xfId="2" applyNumberFormat="1" applyFont="1" applyFill="1" applyBorder="1" applyAlignment="1">
      <alignment vertical="center" wrapText="1"/>
    </xf>
    <xf numFmtId="3" fontId="40" fillId="7" borderId="73" xfId="2" applyNumberFormat="1" applyFont="1" applyFill="1" applyBorder="1" applyAlignment="1">
      <alignment vertical="center" wrapText="1"/>
    </xf>
    <xf numFmtId="3" fontId="40" fillId="3" borderId="70" xfId="2" applyNumberFormat="1" applyFont="1" applyFill="1" applyBorder="1" applyAlignment="1">
      <alignment vertical="center" wrapText="1"/>
    </xf>
    <xf numFmtId="3" fontId="40" fillId="7" borderId="72" xfId="2" applyNumberFormat="1" applyFont="1" applyFill="1" applyBorder="1" applyAlignment="1">
      <alignment vertical="center" wrapText="1"/>
    </xf>
    <xf numFmtId="43" fontId="40" fillId="7" borderId="73" xfId="3" applyFont="1" applyFill="1" applyBorder="1" applyAlignment="1">
      <alignment vertical="center" wrapText="1"/>
    </xf>
    <xf numFmtId="0" fontId="39" fillId="7" borderId="63" xfId="2" applyFont="1" applyFill="1" applyBorder="1" applyAlignment="1">
      <alignment horizontal="center" vertical="center" wrapText="1"/>
    </xf>
    <xf numFmtId="3" fontId="40" fillId="7" borderId="10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0" fillId="7" borderId="67" xfId="2" applyFont="1" applyFill="1" applyBorder="1" applyAlignment="1">
      <alignment vertical="center" wrapText="1"/>
    </xf>
    <xf numFmtId="0" fontId="11" fillId="7" borderId="32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vertical="top"/>
    </xf>
    <xf numFmtId="0" fontId="11" fillId="7" borderId="2" xfId="0" applyFont="1" applyFill="1" applyBorder="1" applyAlignment="1">
      <alignment vertical="top"/>
    </xf>
    <xf numFmtId="0" fontId="13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horizontal="center" vertical="top"/>
    </xf>
    <xf numFmtId="164" fontId="11" fillId="7" borderId="4" xfId="1" applyFont="1" applyFill="1" applyBorder="1" applyAlignment="1">
      <alignment horizontal="right" vertical="top"/>
    </xf>
    <xf numFmtId="166" fontId="11" fillId="7" borderId="4" xfId="1" applyNumberFormat="1" applyFont="1" applyFill="1" applyBorder="1" applyAlignment="1">
      <alignment horizontal="right" vertical="top"/>
    </xf>
    <xf numFmtId="0" fontId="7" fillId="7" borderId="0" xfId="0" applyFont="1" applyFill="1" applyAlignment="1">
      <alignment vertical="top"/>
    </xf>
    <xf numFmtId="0" fontId="25" fillId="7" borderId="0" xfId="0" quotePrefix="1" applyFont="1" applyFill="1" applyAlignment="1">
      <alignment vertical="top"/>
    </xf>
    <xf numFmtId="0" fontId="27" fillId="7" borderId="0" xfId="0" applyFont="1" applyFill="1" applyAlignment="1">
      <alignment vertical="top"/>
    </xf>
    <xf numFmtId="0" fontId="11" fillId="7" borderId="34" xfId="0" applyFont="1" applyFill="1" applyBorder="1" applyAlignment="1">
      <alignment vertical="top"/>
    </xf>
    <xf numFmtId="0" fontId="11" fillId="7" borderId="3" xfId="0" applyFont="1" applyFill="1" applyBorder="1" applyAlignment="1">
      <alignment vertical="top" wrapText="1"/>
    </xf>
    <xf numFmtId="0" fontId="51" fillId="7" borderId="66" xfId="2" quotePrefix="1" applyFont="1" applyFill="1" applyBorder="1" applyAlignment="1">
      <alignment horizontal="center" vertical="center" wrapText="1"/>
    </xf>
    <xf numFmtId="0" fontId="51" fillId="7" borderId="52" xfId="2" applyFont="1" applyFill="1" applyBorder="1" applyAlignment="1">
      <alignment vertical="center" wrapText="1"/>
    </xf>
    <xf numFmtId="167" fontId="52" fillId="7" borderId="50" xfId="3" applyNumberFormat="1" applyFont="1" applyFill="1" applyBorder="1"/>
    <xf numFmtId="43" fontId="53" fillId="7" borderId="0" xfId="3" applyFont="1" applyFill="1"/>
    <xf numFmtId="0" fontId="53" fillId="7" borderId="0" xfId="2" applyFont="1" applyFill="1"/>
    <xf numFmtId="0" fontId="51" fillId="7" borderId="68" xfId="2" quotePrefix="1" applyFont="1" applyFill="1" applyBorder="1" applyAlignment="1">
      <alignment horizontal="center" vertical="center" wrapText="1"/>
    </xf>
    <xf numFmtId="0" fontId="51" fillId="7" borderId="56" xfId="2" applyFont="1" applyFill="1" applyBorder="1" applyAlignment="1">
      <alignment vertical="center" wrapText="1"/>
    </xf>
    <xf numFmtId="167" fontId="52" fillId="7" borderId="50" xfId="3" applyNumberFormat="1" applyFont="1" applyFill="1" applyBorder="1" applyAlignment="1">
      <alignment vertical="center"/>
    </xf>
    <xf numFmtId="43" fontId="53" fillId="7" borderId="0" xfId="3" applyFont="1" applyFill="1" applyAlignment="1">
      <alignment vertical="center"/>
    </xf>
    <xf numFmtId="0" fontId="53" fillId="7" borderId="0" xfId="2" applyFont="1" applyFill="1" applyAlignment="1">
      <alignment vertical="center"/>
    </xf>
    <xf numFmtId="0" fontId="0" fillId="7" borderId="0" xfId="0" applyFill="1"/>
    <xf numFmtId="0" fontId="9" fillId="7" borderId="0" xfId="0" applyFont="1" applyFill="1"/>
    <xf numFmtId="0" fontId="4" fillId="7" borderId="0" xfId="0" applyFont="1" applyFill="1" applyAlignment="1">
      <alignment horizontal="center"/>
    </xf>
    <xf numFmtId="0" fontId="4" fillId="7" borderId="0" xfId="0" applyFont="1" applyFill="1"/>
    <xf numFmtId="164" fontId="4" fillId="7" borderId="0" xfId="1" applyFont="1" applyFill="1" applyAlignment="1">
      <alignment horizontal="center"/>
    </xf>
    <xf numFmtId="165" fontId="4" fillId="7" borderId="0" xfId="1" applyNumberFormat="1" applyFont="1" applyFill="1"/>
    <xf numFmtId="0" fontId="9" fillId="7" borderId="0" xfId="0" applyFont="1" applyFill="1" applyAlignment="1">
      <alignment horizontal="left"/>
    </xf>
    <xf numFmtId="0" fontId="9" fillId="7" borderId="0" xfId="0" applyFont="1" applyFill="1" applyAlignment="1">
      <alignment horizontal="center"/>
    </xf>
    <xf numFmtId="165" fontId="4" fillId="7" borderId="0" xfId="1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164" fontId="3" fillId="7" borderId="0" xfId="1" applyFont="1" applyFill="1" applyAlignment="1">
      <alignment horizontal="center"/>
    </xf>
    <xf numFmtId="165" fontId="3" fillId="7" borderId="0" xfId="1" applyNumberFormat="1" applyFont="1" applyFill="1" applyAlignment="1">
      <alignment horizontal="center"/>
    </xf>
    <xf numFmtId="164" fontId="6" fillId="7" borderId="22" xfId="1" applyFont="1" applyFill="1" applyBorder="1" applyAlignment="1">
      <alignment horizontal="center" vertical="center" wrapText="1"/>
    </xf>
    <xf numFmtId="49" fontId="6" fillId="7" borderId="25" xfId="1" applyNumberFormat="1" applyFont="1" applyFill="1" applyBorder="1" applyAlignment="1">
      <alignment horizontal="center" vertical="center" wrapText="1"/>
    </xf>
    <xf numFmtId="164" fontId="6" fillId="7" borderId="25" xfId="1" applyFont="1" applyFill="1" applyBorder="1" applyAlignment="1">
      <alignment horizontal="center" vertical="center" wrapText="1"/>
    </xf>
    <xf numFmtId="165" fontId="6" fillId="7" borderId="26" xfId="1" applyNumberFormat="1" applyFont="1" applyFill="1" applyBorder="1" applyAlignment="1">
      <alignment horizontal="center" vertical="center" wrapText="1"/>
    </xf>
    <xf numFmtId="0" fontId="0" fillId="7" borderId="27" xfId="0" applyFill="1" applyBorder="1"/>
    <xf numFmtId="0" fontId="0" fillId="7" borderId="28" xfId="0" applyFill="1" applyBorder="1"/>
    <xf numFmtId="0" fontId="0" fillId="7" borderId="29" xfId="0" applyFill="1" applyBorder="1"/>
    <xf numFmtId="0" fontId="0" fillId="7" borderId="30" xfId="0" applyFill="1" applyBorder="1" applyAlignment="1">
      <alignment horizontal="center"/>
    </xf>
    <xf numFmtId="164" fontId="0" fillId="7" borderId="30" xfId="1" applyFont="1" applyFill="1" applyBorder="1" applyAlignment="1">
      <alignment horizontal="right" vertical="top"/>
    </xf>
    <xf numFmtId="0" fontId="0" fillId="7" borderId="30" xfId="0" applyFill="1" applyBorder="1"/>
    <xf numFmtId="0" fontId="0" fillId="7" borderId="31" xfId="0" applyFill="1" applyBorder="1"/>
    <xf numFmtId="0" fontId="10" fillId="7" borderId="32" xfId="0" applyFont="1" applyFill="1" applyBorder="1" applyAlignment="1">
      <alignment vertical="top" wrapText="1"/>
    </xf>
    <xf numFmtId="0" fontId="10" fillId="7" borderId="19" xfId="0" applyFont="1" applyFill="1" applyBorder="1" applyAlignment="1">
      <alignment vertical="top"/>
    </xf>
    <xf numFmtId="0" fontId="12" fillId="7" borderId="20" xfId="0" applyFont="1" applyFill="1" applyBorder="1" applyAlignment="1">
      <alignment vertical="top"/>
    </xf>
    <xf numFmtId="0" fontId="10" fillId="7" borderId="6" xfId="0" applyFont="1" applyFill="1" applyBorder="1" applyAlignment="1">
      <alignment horizontal="center" vertical="top"/>
    </xf>
    <xf numFmtId="164" fontId="10" fillId="7" borderId="6" xfId="1" applyFont="1" applyFill="1" applyBorder="1" applyAlignment="1">
      <alignment horizontal="right" vertical="top"/>
    </xf>
    <xf numFmtId="166" fontId="10" fillId="7" borderId="6" xfId="1" applyNumberFormat="1" applyFont="1" applyFill="1" applyBorder="1" applyAlignment="1">
      <alignment horizontal="right" vertical="top"/>
    </xf>
    <xf numFmtId="0" fontId="0" fillId="7" borderId="0" xfId="0" applyFill="1" applyAlignment="1">
      <alignment vertical="top"/>
    </xf>
    <xf numFmtId="0" fontId="31" fillId="7" borderId="0" xfId="0" applyFont="1" applyFill="1" applyAlignment="1">
      <alignment vertical="top"/>
    </xf>
    <xf numFmtId="0" fontId="26" fillId="7" borderId="0" xfId="0" applyFont="1" applyFill="1" applyAlignment="1">
      <alignment vertical="top"/>
    </xf>
    <xf numFmtId="0" fontId="8" fillId="7" borderId="34" xfId="0" applyFont="1" applyFill="1" applyBorder="1" applyAlignment="1">
      <alignment vertical="top"/>
    </xf>
    <xf numFmtId="0" fontId="8" fillId="7" borderId="2" xfId="0" applyFont="1" applyFill="1" applyBorder="1" applyAlignment="1">
      <alignment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horizontal="center" vertical="top"/>
    </xf>
    <xf numFmtId="164" fontId="8" fillId="7" borderId="4" xfId="1" applyFont="1" applyFill="1" applyBorder="1" applyAlignment="1">
      <alignment horizontal="right" vertical="top"/>
    </xf>
    <xf numFmtId="166" fontId="8" fillId="7" borderId="4" xfId="1" applyNumberFormat="1" applyFont="1" applyFill="1" applyBorder="1" applyAlignment="1">
      <alignment horizontal="right" vertical="top"/>
    </xf>
    <xf numFmtId="0" fontId="32" fillId="7" borderId="0" xfId="0" applyFont="1" applyFill="1" applyAlignment="1">
      <alignment vertical="top"/>
    </xf>
    <xf numFmtId="0" fontId="11" fillId="7" borderId="3" xfId="0" applyFont="1" applyFill="1" applyBorder="1" applyAlignment="1">
      <alignment vertical="top"/>
    </xf>
    <xf numFmtId="164" fontId="15" fillId="7" borderId="4" xfId="1" applyFont="1" applyFill="1" applyBorder="1" applyAlignment="1">
      <alignment horizontal="right" vertical="top"/>
    </xf>
    <xf numFmtId="166" fontId="15" fillId="7" borderId="4" xfId="1" applyNumberFormat="1" applyFont="1" applyFill="1" applyBorder="1" applyAlignment="1">
      <alignment horizontal="right" vertical="top"/>
    </xf>
    <xf numFmtId="0" fontId="33" fillId="7" borderId="0" xfId="0" applyFont="1" applyFill="1" applyAlignment="1">
      <alignment vertical="top"/>
    </xf>
    <xf numFmtId="0" fontId="8" fillId="7" borderId="3" xfId="0" quotePrefix="1" applyFont="1" applyFill="1" applyBorder="1" applyAlignment="1">
      <alignment vertical="top"/>
    </xf>
    <xf numFmtId="0" fontId="8" fillId="7" borderId="3" xfId="0" quotePrefix="1" applyFont="1" applyFill="1" applyBorder="1" applyAlignment="1">
      <alignment vertical="top" wrapText="1"/>
    </xf>
    <xf numFmtId="0" fontId="8" fillId="7" borderId="5" xfId="0" applyFont="1" applyFill="1" applyBorder="1" applyAlignment="1">
      <alignment vertical="top"/>
    </xf>
    <xf numFmtId="0" fontId="8" fillId="7" borderId="16" xfId="0" applyFont="1" applyFill="1" applyBorder="1" applyAlignment="1">
      <alignment vertical="top"/>
    </xf>
    <xf numFmtId="0" fontId="10" fillId="7" borderId="17" xfId="0" applyFont="1" applyFill="1" applyBorder="1" applyAlignment="1">
      <alignment vertical="top"/>
    </xf>
    <xf numFmtId="0" fontId="8" fillId="7" borderId="12" xfId="0" applyFont="1" applyFill="1" applyBorder="1" applyAlignment="1">
      <alignment horizontal="center" vertical="top"/>
    </xf>
    <xf numFmtId="164" fontId="8" fillId="7" borderId="12" xfId="1" applyFont="1" applyFill="1" applyBorder="1" applyAlignment="1">
      <alignment horizontal="right" vertical="top"/>
    </xf>
    <xf numFmtId="166" fontId="10" fillId="7" borderId="12" xfId="1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left" vertical="top"/>
    </xf>
    <xf numFmtId="0" fontId="8" fillId="7" borderId="36" xfId="0" applyFont="1" applyFill="1" applyBorder="1" applyAlignment="1">
      <alignment horizontal="left" vertical="top"/>
    </xf>
    <xf numFmtId="0" fontId="11" fillId="7" borderId="5" xfId="0" applyFont="1" applyFill="1" applyBorder="1" applyAlignment="1">
      <alignment vertical="top"/>
    </xf>
    <xf numFmtId="0" fontId="11" fillId="7" borderId="8" xfId="0" applyFont="1" applyFill="1" applyBorder="1" applyAlignment="1">
      <alignment vertical="top"/>
    </xf>
    <xf numFmtId="0" fontId="11" fillId="7" borderId="16" xfId="0" applyFont="1" applyFill="1" applyBorder="1" applyAlignment="1">
      <alignment vertical="top"/>
    </xf>
    <xf numFmtId="0" fontId="11" fillId="7" borderId="17" xfId="0" applyFont="1" applyFill="1" applyBorder="1" applyAlignment="1">
      <alignment vertical="top"/>
    </xf>
    <xf numFmtId="0" fontId="11" fillId="7" borderId="12" xfId="0" applyFont="1" applyFill="1" applyBorder="1" applyAlignment="1">
      <alignment horizontal="center" vertical="top"/>
    </xf>
    <xf numFmtId="164" fontId="11" fillId="7" borderId="12" xfId="1" applyFont="1" applyFill="1" applyBorder="1" applyAlignment="1">
      <alignment horizontal="right" vertical="top"/>
    </xf>
    <xf numFmtId="166" fontId="11" fillId="7" borderId="12" xfId="1" applyNumberFormat="1" applyFont="1" applyFill="1" applyBorder="1" applyAlignment="1">
      <alignment horizontal="right" vertical="top"/>
    </xf>
    <xf numFmtId="164" fontId="8" fillId="7" borderId="4" xfId="1" applyNumberFormat="1" applyFont="1" applyFill="1" applyBorder="1" applyAlignment="1">
      <alignment horizontal="right" vertical="top"/>
    </xf>
    <xf numFmtId="0" fontId="12" fillId="7" borderId="3" xfId="0" applyFont="1" applyFill="1" applyBorder="1" applyAlignment="1">
      <alignment vertical="top"/>
    </xf>
    <xf numFmtId="0" fontId="11" fillId="7" borderId="37" xfId="0" applyFont="1" applyFill="1" applyBorder="1" applyAlignment="1">
      <alignment vertical="top"/>
    </xf>
    <xf numFmtId="0" fontId="11" fillId="7" borderId="34" xfId="0" applyFont="1" applyFill="1" applyBorder="1" applyAlignment="1">
      <alignment vertical="top" wrapText="1"/>
    </xf>
    <xf numFmtId="0" fontId="8" fillId="7" borderId="6" xfId="0" applyFont="1" applyFill="1" applyBorder="1" applyAlignment="1">
      <alignment horizontal="left" vertical="top"/>
    </xf>
    <xf numFmtId="0" fontId="8" fillId="7" borderId="33" xfId="0" applyFont="1" applyFill="1" applyBorder="1" applyAlignment="1">
      <alignment horizontal="left" vertical="top"/>
    </xf>
    <xf numFmtId="0" fontId="25" fillId="7" borderId="0" xfId="0" applyFont="1" applyFill="1" applyAlignment="1">
      <alignment vertical="top"/>
    </xf>
    <xf numFmtId="0" fontId="8" fillId="7" borderId="2" xfId="0" applyFont="1" applyFill="1" applyBorder="1" applyAlignment="1">
      <alignment vertical="center"/>
    </xf>
    <xf numFmtId="0" fontId="8" fillId="7" borderId="3" xfId="0" quotePrefix="1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4" xfId="1" applyFont="1" applyFill="1" applyBorder="1" applyAlignment="1">
      <alignment horizontal="right" vertical="center"/>
    </xf>
    <xf numFmtId="166" fontId="8" fillId="7" borderId="4" xfId="1" applyNumberFormat="1" applyFont="1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26" fillId="7" borderId="0" xfId="0" applyFont="1" applyFill="1" applyAlignment="1">
      <alignment vertical="center"/>
    </xf>
    <xf numFmtId="166" fontId="17" fillId="7" borderId="4" xfId="1" applyNumberFormat="1" applyFont="1" applyFill="1" applyBorder="1" applyAlignment="1">
      <alignment horizontal="right" vertical="top"/>
    </xf>
    <xf numFmtId="20" fontId="11" fillId="7" borderId="19" xfId="0" quotePrefix="1" applyNumberFormat="1" applyFont="1" applyFill="1" applyBorder="1" applyAlignment="1">
      <alignment vertical="top"/>
    </xf>
    <xf numFmtId="0" fontId="10" fillId="7" borderId="12" xfId="0" applyFont="1" applyFill="1" applyBorder="1" applyAlignment="1">
      <alignment horizontal="center" vertical="top"/>
    </xf>
    <xf numFmtId="164" fontId="10" fillId="7" borderId="12" xfId="1" applyFont="1" applyFill="1" applyBorder="1" applyAlignment="1">
      <alignment horizontal="right" vertical="top"/>
    </xf>
    <xf numFmtId="164" fontId="17" fillId="7" borderId="4" xfId="1" applyFont="1" applyFill="1" applyBorder="1" applyAlignment="1">
      <alignment horizontal="right" vertical="top"/>
    </xf>
    <xf numFmtId="0" fontId="8" fillId="7" borderId="4" xfId="0" applyFont="1" applyFill="1" applyBorder="1" applyAlignment="1">
      <alignment horizontal="center" vertical="top" wrapText="1"/>
    </xf>
    <xf numFmtId="0" fontId="29" fillId="7" borderId="0" xfId="0" applyFont="1" applyFill="1" applyAlignment="1">
      <alignment vertical="top"/>
    </xf>
    <xf numFmtId="0" fontId="28" fillId="7" borderId="0" xfId="0" applyFont="1" applyFill="1" applyAlignment="1">
      <alignment vertical="top"/>
    </xf>
    <xf numFmtId="0" fontId="17" fillId="7" borderId="3" xfId="0" quotePrefix="1" applyFont="1" applyFill="1" applyBorder="1" applyAlignment="1">
      <alignment vertical="top" wrapText="1"/>
    </xf>
    <xf numFmtId="164" fontId="15" fillId="7" borderId="4" xfId="1" applyNumberFormat="1" applyFont="1" applyFill="1" applyBorder="1" applyAlignment="1">
      <alignment horizontal="right" vertical="top"/>
    </xf>
    <xf numFmtId="0" fontId="30" fillId="7" borderId="0" xfId="0" applyFont="1" applyFill="1" applyAlignment="1">
      <alignment vertical="top"/>
    </xf>
    <xf numFmtId="0" fontId="15" fillId="7" borderId="4" xfId="0" applyFont="1" applyFill="1" applyBorder="1" applyAlignment="1">
      <alignment horizontal="center" vertical="top"/>
    </xf>
    <xf numFmtId="0" fontId="54" fillId="7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vertical="top"/>
    </xf>
    <xf numFmtId="0" fontId="25" fillId="7" borderId="17" xfId="0" quotePrefix="1" applyFont="1" applyFill="1" applyBorder="1" applyAlignment="1">
      <alignment vertical="top"/>
    </xf>
    <xf numFmtId="0" fontId="0" fillId="7" borderId="17" xfId="0" applyFill="1" applyBorder="1" applyAlignment="1">
      <alignment vertical="top"/>
    </xf>
    <xf numFmtId="0" fontId="35" fillId="7" borderId="66" xfId="2" quotePrefix="1" applyFont="1" applyFill="1" applyBorder="1" applyAlignment="1">
      <alignment horizontal="center" vertical="center" wrapText="1"/>
    </xf>
    <xf numFmtId="0" fontId="35" fillId="7" borderId="52" xfId="2" applyFont="1" applyFill="1" applyBorder="1" applyAlignment="1">
      <alignment vertical="center" wrapText="1"/>
    </xf>
    <xf numFmtId="0" fontId="37" fillId="7" borderId="52" xfId="2" quotePrefix="1" applyFont="1" applyFill="1" applyBorder="1" applyAlignment="1">
      <alignment horizontal="center" vertical="center" wrapText="1"/>
    </xf>
    <xf numFmtId="49" fontId="37" fillId="7" borderId="52" xfId="2" applyNumberFormat="1" applyFont="1" applyFill="1" applyBorder="1" applyAlignment="1">
      <alignment vertical="center" wrapText="1"/>
    </xf>
    <xf numFmtId="167" fontId="55" fillId="7" borderId="53" xfId="3" applyNumberFormat="1" applyFont="1" applyFill="1" applyBorder="1" applyAlignment="1">
      <alignment vertical="center" wrapText="1"/>
    </xf>
    <xf numFmtId="3" fontId="37" fillId="7" borderId="52" xfId="2" applyNumberFormat="1" applyFont="1" applyFill="1" applyBorder="1" applyAlignment="1">
      <alignment vertical="center" wrapText="1"/>
    </xf>
    <xf numFmtId="4" fontId="37" fillId="7" borderId="52" xfId="2" applyNumberFormat="1" applyFont="1" applyFill="1" applyBorder="1" applyAlignment="1">
      <alignment vertical="center" wrapText="1"/>
    </xf>
    <xf numFmtId="4" fontId="37" fillId="7" borderId="54" xfId="4" applyNumberFormat="1" applyFont="1" applyFill="1" applyBorder="1" applyAlignment="1">
      <alignment vertical="center" wrapText="1"/>
    </xf>
    <xf numFmtId="4" fontId="37" fillId="7" borderId="52" xfId="4" applyNumberFormat="1" applyFont="1" applyFill="1" applyBorder="1" applyAlignment="1">
      <alignment vertical="center" wrapText="1"/>
    </xf>
    <xf numFmtId="0" fontId="37" fillId="7" borderId="67" xfId="2" applyFont="1" applyFill="1" applyBorder="1" applyAlignment="1">
      <alignment vertical="center" wrapText="1"/>
    </xf>
    <xf numFmtId="0" fontId="37" fillId="7" borderId="56" xfId="2" quotePrefix="1" applyFont="1" applyFill="1" applyBorder="1" applyAlignment="1">
      <alignment horizontal="center" vertical="center" wrapText="1"/>
    </xf>
    <xf numFmtId="49" fontId="37" fillId="7" borderId="56" xfId="2" applyNumberFormat="1" applyFont="1" applyFill="1" applyBorder="1" applyAlignment="1">
      <alignment vertical="center" wrapText="1"/>
    </xf>
    <xf numFmtId="167" fontId="55" fillId="7" borderId="57" xfId="3" applyNumberFormat="1" applyFont="1" applyFill="1" applyBorder="1" applyAlignment="1">
      <alignment vertical="center" wrapText="1"/>
    </xf>
    <xf numFmtId="3" fontId="37" fillId="7" borderId="56" xfId="2" applyNumberFormat="1" applyFont="1" applyFill="1" applyBorder="1" applyAlignment="1">
      <alignment vertical="center" wrapText="1"/>
    </xf>
    <xf numFmtId="4" fontId="37" fillId="7" borderId="56" xfId="2" applyNumberFormat="1" applyFont="1" applyFill="1" applyBorder="1" applyAlignment="1">
      <alignment vertical="center" wrapText="1"/>
    </xf>
    <xf numFmtId="4" fontId="37" fillId="7" borderId="4" xfId="4" applyNumberFormat="1" applyFont="1" applyFill="1" applyBorder="1" applyAlignment="1">
      <alignment vertical="center" wrapText="1"/>
    </xf>
    <xf numFmtId="4" fontId="37" fillId="7" borderId="56" xfId="4" applyNumberFormat="1" applyFont="1" applyFill="1" applyBorder="1" applyAlignment="1">
      <alignment vertical="center" wrapText="1"/>
    </xf>
    <xf numFmtId="0" fontId="40" fillId="5" borderId="74" xfId="2" applyFont="1" applyFill="1" applyBorder="1" applyAlignment="1">
      <alignment horizontal="right" vertical="center" wrapText="1"/>
    </xf>
    <xf numFmtId="3" fontId="39" fillId="5" borderId="78" xfId="2" applyNumberFormat="1" applyFont="1" applyFill="1" applyBorder="1" applyAlignment="1">
      <alignment vertical="center" wrapText="1"/>
    </xf>
    <xf numFmtId="4" fontId="39" fillId="5" borderId="78" xfId="2" applyNumberFormat="1" applyFont="1" applyFill="1" applyBorder="1" applyAlignment="1">
      <alignment vertical="center" wrapText="1"/>
    </xf>
    <xf numFmtId="3" fontId="40" fillId="5" borderId="79" xfId="2" applyNumberFormat="1" applyFont="1" applyFill="1" applyBorder="1" applyAlignment="1">
      <alignment vertical="center" wrapText="1"/>
    </xf>
    <xf numFmtId="167" fontId="39" fillId="5" borderId="17" xfId="3" applyNumberFormat="1" applyFont="1" applyFill="1" applyBorder="1"/>
    <xf numFmtId="43" fontId="44" fillId="5" borderId="0" xfId="3" applyFont="1" applyFill="1"/>
    <xf numFmtId="0" fontId="44" fillId="5" borderId="0" xfId="2" applyFont="1" applyFill="1"/>
    <xf numFmtId="0" fontId="35" fillId="8" borderId="60" xfId="2" applyFont="1" applyFill="1" applyBorder="1" applyAlignment="1">
      <alignment horizontal="center"/>
    </xf>
    <xf numFmtId="4" fontId="39" fillId="5" borderId="75" xfId="2" applyNumberFormat="1" applyFont="1" applyFill="1" applyBorder="1" applyAlignment="1">
      <alignment vertical="center" wrapText="1"/>
    </xf>
    <xf numFmtId="0" fontId="8" fillId="9" borderId="12" xfId="0" applyFont="1" applyFill="1" applyBorder="1" applyAlignment="1">
      <alignment vertical="top" wrapText="1"/>
    </xf>
    <xf numFmtId="0" fontId="8" fillId="9" borderId="16" xfId="0" applyFont="1" applyFill="1" applyBorder="1" applyAlignment="1">
      <alignment vertical="top"/>
    </xf>
    <xf numFmtId="166" fontId="0" fillId="7" borderId="0" xfId="0" applyNumberFormat="1" applyFill="1" applyAlignment="1">
      <alignment vertical="top"/>
    </xf>
    <xf numFmtId="0" fontId="8" fillId="7" borderId="6" xfId="0" quotePrefix="1" applyFont="1" applyFill="1" applyBorder="1" applyAlignment="1">
      <alignment vertical="top" wrapText="1"/>
    </xf>
    <xf numFmtId="0" fontId="8" fillId="7" borderId="33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/>
    </xf>
    <xf numFmtId="0" fontId="8" fillId="7" borderId="35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/>
    </xf>
    <xf numFmtId="0" fontId="8" fillId="7" borderId="45" xfId="0" applyFont="1" applyFill="1" applyBorder="1" applyAlignment="1">
      <alignment vertical="top" wrapText="1"/>
    </xf>
    <xf numFmtId="0" fontId="8" fillId="7" borderId="4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 wrapText="1"/>
    </xf>
    <xf numFmtId="0" fontId="17" fillId="9" borderId="12" xfId="0" applyFont="1" applyFill="1" applyBorder="1" applyAlignment="1">
      <alignment vertical="top" wrapText="1"/>
    </xf>
    <xf numFmtId="168" fontId="8" fillId="7" borderId="4" xfId="1" applyNumberFormat="1" applyFont="1" applyFill="1" applyBorder="1" applyAlignment="1">
      <alignment horizontal="right" vertical="top"/>
    </xf>
    <xf numFmtId="168" fontId="17" fillId="7" borderId="4" xfId="1" applyNumberFormat="1" applyFont="1" applyFill="1" applyBorder="1" applyAlignment="1">
      <alignment horizontal="right" vertical="top"/>
    </xf>
    <xf numFmtId="0" fontId="50" fillId="7" borderId="34" xfId="0" applyFont="1" applyFill="1" applyBorder="1" applyAlignment="1">
      <alignment vertical="top" wrapText="1"/>
    </xf>
    <xf numFmtId="0" fontId="50" fillId="7" borderId="2" xfId="0" applyFont="1" applyFill="1" applyBorder="1" applyAlignment="1">
      <alignment vertical="top"/>
    </xf>
    <xf numFmtId="0" fontId="8" fillId="7" borderId="34" xfId="0" applyFont="1" applyFill="1" applyBorder="1" applyAlignment="1">
      <alignment vertical="center"/>
    </xf>
    <xf numFmtId="0" fontId="11" fillId="7" borderId="19" xfId="0" quotePrefix="1" applyFont="1" applyFill="1" applyBorder="1" applyAlignment="1">
      <alignment vertical="top"/>
    </xf>
    <xf numFmtId="39" fontId="44" fillId="7" borderId="0" xfId="2" applyNumberFormat="1" applyFont="1" applyFill="1"/>
    <xf numFmtId="0" fontId="10" fillId="7" borderId="20" xfId="0" applyFont="1" applyFill="1" applyBorder="1" applyAlignment="1">
      <alignment vertical="top" wrapText="1"/>
    </xf>
    <xf numFmtId="0" fontId="8" fillId="7" borderId="8" xfId="0" applyFont="1" applyFill="1" applyBorder="1" applyAlignment="1">
      <alignment vertical="top"/>
    </xf>
    <xf numFmtId="0" fontId="11" fillId="7" borderId="2" xfId="0" quotePrefix="1" applyFont="1" applyFill="1" applyBorder="1" applyAlignment="1">
      <alignment vertical="top"/>
    </xf>
    <xf numFmtId="0" fontId="8" fillId="7" borderId="3" xfId="0" applyFont="1" applyFill="1" applyBorder="1" applyAlignment="1">
      <alignment vertical="center"/>
    </xf>
    <xf numFmtId="166" fontId="11" fillId="7" borderId="6" xfId="1" applyNumberFormat="1" applyFont="1" applyFill="1" applyBorder="1" applyAlignment="1">
      <alignment horizontal="right" vertical="top"/>
    </xf>
    <xf numFmtId="166" fontId="10" fillId="7" borderId="4" xfId="1" applyNumberFormat="1" applyFont="1" applyFill="1" applyBorder="1" applyAlignment="1">
      <alignment horizontal="right" vertical="top"/>
    </xf>
    <xf numFmtId="166" fontId="11" fillId="7" borderId="25" xfId="1" applyNumberFormat="1" applyFont="1" applyFill="1" applyBorder="1" applyAlignment="1">
      <alignment horizontal="right" vertical="top"/>
    </xf>
    <xf numFmtId="0" fontId="8" fillId="7" borderId="0" xfId="0" applyFont="1" applyFill="1" applyAlignment="1">
      <alignment vertical="top"/>
    </xf>
    <xf numFmtId="0" fontId="8" fillId="7" borderId="0" xfId="0" applyFont="1" applyFill="1" applyAlignment="1">
      <alignment horizontal="center" vertical="top"/>
    </xf>
    <xf numFmtId="164" fontId="8" fillId="7" borderId="0" xfId="1" applyFont="1" applyFill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10" borderId="0" xfId="0" applyFont="1" applyFill="1" applyAlignment="1">
      <alignment vertical="top"/>
    </xf>
    <xf numFmtId="0" fontId="8" fillId="10" borderId="12" xfId="0" applyFont="1" applyFill="1" applyBorder="1" applyAlignment="1">
      <alignment vertical="top" wrapText="1"/>
    </xf>
    <xf numFmtId="0" fontId="25" fillId="10" borderId="0" xfId="0" applyFont="1" applyFill="1" applyAlignment="1">
      <alignment vertical="top"/>
    </xf>
    <xf numFmtId="0" fontId="27" fillId="10" borderId="0" xfId="0" applyFont="1" applyFill="1" applyAlignment="1">
      <alignment vertical="top"/>
    </xf>
    <xf numFmtId="0" fontId="0" fillId="10" borderId="0" xfId="0" applyFill="1" applyAlignment="1">
      <alignment vertical="top"/>
    </xf>
    <xf numFmtId="0" fontId="26" fillId="10" borderId="0" xfId="0" applyFont="1" applyFill="1" applyAlignment="1">
      <alignment vertical="top"/>
    </xf>
    <xf numFmtId="0" fontId="8" fillId="7" borderId="12" xfId="0" applyFont="1" applyFill="1" applyBorder="1" applyAlignment="1">
      <alignment vertical="top" wrapText="1"/>
    </xf>
    <xf numFmtId="165" fontId="6" fillId="7" borderId="25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40" fillId="7" borderId="69" xfId="2" applyFont="1" applyFill="1" applyBorder="1" applyAlignment="1">
      <alignment vertical="center" wrapText="1"/>
    </xf>
    <xf numFmtId="41" fontId="37" fillId="7" borderId="67" xfId="5" applyFont="1" applyFill="1" applyBorder="1" applyAlignment="1">
      <alignment vertical="center" wrapText="1"/>
    </xf>
    <xf numFmtId="0" fontId="50" fillId="7" borderId="3" xfId="0" applyFont="1" applyFill="1" applyBorder="1" applyAlignment="1">
      <alignment vertical="top" wrapText="1"/>
    </xf>
    <xf numFmtId="0" fontId="11" fillId="7" borderId="20" xfId="0" applyFont="1" applyFill="1" applyBorder="1" applyAlignment="1">
      <alignment vertical="top" wrapText="1"/>
    </xf>
    <xf numFmtId="0" fontId="8" fillId="7" borderId="0" xfId="0" applyFont="1" applyFill="1"/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164" fontId="17" fillId="7" borderId="4" xfId="1" applyNumberFormat="1" applyFont="1" applyFill="1" applyBorder="1" applyAlignment="1">
      <alignment horizontal="right" vertical="top"/>
    </xf>
    <xf numFmtId="3" fontId="44" fillId="7" borderId="0" xfId="2" applyNumberFormat="1" applyFont="1" applyFill="1"/>
    <xf numFmtId="0" fontId="11" fillId="7" borderId="40" xfId="0" applyFont="1" applyFill="1" applyBorder="1" applyAlignment="1">
      <alignment horizontal="right" vertical="top"/>
    </xf>
    <xf numFmtId="0" fontId="11" fillId="7" borderId="18" xfId="0" applyFont="1" applyFill="1" applyBorder="1" applyAlignment="1">
      <alignment horizontal="right" vertical="top"/>
    </xf>
    <xf numFmtId="0" fontId="11" fillId="7" borderId="17" xfId="0" applyFont="1" applyFill="1" applyBorder="1" applyAlignment="1">
      <alignment horizontal="right" vertical="top"/>
    </xf>
    <xf numFmtId="0" fontId="11" fillId="7" borderId="16" xfId="0" applyFont="1" applyFill="1" applyBorder="1" applyAlignment="1">
      <alignment horizontal="center" vertical="top"/>
    </xf>
    <xf numFmtId="0" fontId="11" fillId="7" borderId="43" xfId="0" applyFont="1" applyFill="1" applyBorder="1" applyAlignment="1">
      <alignment horizontal="center" vertical="top"/>
    </xf>
    <xf numFmtId="0" fontId="11" fillId="7" borderId="41" xfId="0" applyFont="1" applyFill="1" applyBorder="1" applyAlignment="1">
      <alignment horizontal="right" vertical="top"/>
    </xf>
    <xf numFmtId="0" fontId="11" fillId="7" borderId="42" xfId="0" applyFont="1" applyFill="1" applyBorder="1" applyAlignment="1">
      <alignment horizontal="right" vertical="top"/>
    </xf>
    <xf numFmtId="0" fontId="11" fillId="7" borderId="39" xfId="0" applyFont="1" applyFill="1" applyBorder="1" applyAlignment="1">
      <alignment horizontal="right" vertical="top"/>
    </xf>
    <xf numFmtId="0" fontId="11" fillId="7" borderId="38" xfId="0" applyFont="1" applyFill="1" applyBorder="1" applyAlignment="1">
      <alignment horizontal="center" vertical="top"/>
    </xf>
    <xf numFmtId="0" fontId="11" fillId="7" borderId="44" xfId="0" applyFont="1" applyFill="1" applyBorder="1" applyAlignment="1">
      <alignment horizontal="center" vertical="top"/>
    </xf>
    <xf numFmtId="0" fontId="8" fillId="7" borderId="6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3" xfId="0" quotePrefix="1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8" fillId="7" borderId="6" xfId="0" quotePrefix="1" applyFont="1" applyFill="1" applyBorder="1" applyAlignment="1">
      <alignment horizontal="left" vertical="center" wrapText="1"/>
    </xf>
    <xf numFmtId="0" fontId="8" fillId="7" borderId="4" xfId="0" quotePrefix="1" applyFont="1" applyFill="1" applyBorder="1" applyAlignment="1">
      <alignment horizontal="left" vertical="center" wrapText="1"/>
    </xf>
    <xf numFmtId="0" fontId="8" fillId="7" borderId="4" xfId="0" applyFont="1" applyFill="1" applyBorder="1" applyAlignment="1">
      <alignment horizontal="left" vertical="top"/>
    </xf>
    <xf numFmtId="0" fontId="8" fillId="7" borderId="9" xfId="0" applyFont="1" applyFill="1" applyBorder="1" applyAlignment="1">
      <alignment horizontal="left" vertical="top"/>
    </xf>
    <xf numFmtId="0" fontId="11" fillId="7" borderId="20" xfId="0" applyFont="1" applyFill="1" applyBorder="1" applyAlignment="1">
      <alignment horizontal="left" vertical="top" wrapText="1"/>
    </xf>
    <xf numFmtId="0" fontId="11" fillId="7" borderId="3" xfId="0" applyFont="1" applyFill="1" applyBorder="1" applyAlignment="1">
      <alignment horizontal="left" vertical="top" wrapText="1"/>
    </xf>
    <xf numFmtId="0" fontId="2" fillId="7" borderId="0" xfId="0" applyFont="1" applyFill="1" applyAlignment="1">
      <alignment horizontal="center"/>
    </xf>
    <xf numFmtId="0" fontId="6" fillId="7" borderId="21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165" fontId="6" fillId="7" borderId="22" xfId="1" applyNumberFormat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3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35" fillId="7" borderId="20" xfId="2" applyFont="1" applyFill="1" applyBorder="1" applyAlignment="1">
      <alignment horizontal="center" vertical="center" wrapText="1"/>
    </xf>
    <xf numFmtId="0" fontId="35" fillId="7" borderId="3" xfId="2" applyFont="1" applyFill="1" applyBorder="1" applyAlignment="1">
      <alignment horizontal="center" vertical="center" wrapText="1"/>
    </xf>
    <xf numFmtId="0" fontId="35" fillId="7" borderId="8" xfId="2" applyFont="1" applyFill="1" applyBorder="1" applyAlignment="1">
      <alignment horizontal="center" vertical="center" wrapText="1"/>
    </xf>
    <xf numFmtId="0" fontId="35" fillId="8" borderId="6" xfId="2" applyFont="1" applyFill="1" applyBorder="1" applyAlignment="1">
      <alignment horizontal="center" vertical="center" wrapText="1"/>
    </xf>
    <xf numFmtId="0" fontId="35" fillId="8" borderId="9" xfId="2" applyFont="1" applyFill="1" applyBorder="1" applyAlignment="1">
      <alignment horizontal="center" vertical="center" wrapText="1"/>
    </xf>
    <xf numFmtId="0" fontId="37" fillId="8" borderId="6" xfId="2" applyFont="1" applyFill="1" applyBorder="1" applyAlignment="1">
      <alignment horizontal="center" vertical="center" wrapText="1"/>
    </xf>
    <xf numFmtId="0" fontId="37" fillId="8" borderId="9" xfId="2" applyFont="1" applyFill="1" applyBorder="1" applyAlignment="1">
      <alignment horizontal="center" vertical="center" wrapText="1"/>
    </xf>
    <xf numFmtId="0" fontId="35" fillId="0" borderId="0" xfId="2" applyFont="1" applyFill="1" applyAlignment="1">
      <alignment horizontal="center"/>
    </xf>
    <xf numFmtId="0" fontId="36" fillId="0" borderId="0" xfId="2" applyFont="1" applyFill="1" applyAlignment="1">
      <alignment horizontal="center"/>
    </xf>
    <xf numFmtId="0" fontId="35" fillId="8" borderId="60" xfId="2" applyFont="1" applyFill="1" applyBorder="1" applyAlignment="1">
      <alignment horizontal="center"/>
    </xf>
    <xf numFmtId="0" fontId="35" fillId="8" borderId="61" xfId="2" applyFont="1" applyFill="1" applyBorder="1" applyAlignment="1">
      <alignment horizontal="center"/>
    </xf>
    <xf numFmtId="0" fontId="35" fillId="8" borderId="11" xfId="2" applyFont="1" applyFill="1" applyBorder="1" applyAlignment="1">
      <alignment horizontal="center" vertical="center" wrapText="1"/>
    </xf>
    <xf numFmtId="0" fontId="35" fillId="8" borderId="4" xfId="2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49" fontId="39" fillId="3" borderId="15" xfId="2" applyNumberFormat="1" applyFont="1" applyFill="1" applyBorder="1" applyAlignment="1">
      <alignment horizontal="center" vertical="center" wrapText="1"/>
    </xf>
    <xf numFmtId="49" fontId="39" fillId="3" borderId="12" xfId="2" applyNumberFormat="1" applyFont="1" applyFill="1" applyBorder="1" applyAlignment="1">
      <alignment horizontal="center" vertical="center" wrapText="1"/>
    </xf>
    <xf numFmtId="0" fontId="39" fillId="5" borderId="75" xfId="2" applyFont="1" applyFill="1" applyBorder="1" applyAlignment="1">
      <alignment horizontal="center" vertical="center" wrapText="1"/>
    </xf>
    <xf numFmtId="0" fontId="39" fillId="5" borderId="76" xfId="2" applyFont="1" applyFill="1" applyBorder="1" applyAlignment="1">
      <alignment horizontal="center" vertical="center" wrapText="1"/>
    </xf>
    <xf numFmtId="0" fontId="39" fillId="5" borderId="77" xfId="2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16" fillId="3" borderId="12" xfId="0" applyFont="1" applyFill="1" applyBorder="1" applyAlignment="1">
      <alignment horizontal="center" vertical="center"/>
    </xf>
    <xf numFmtId="166" fontId="8" fillId="0" borderId="12" xfId="0" applyNumberFormat="1" applyFont="1" applyBorder="1" applyAlignment="1">
      <alignment horizontal="center" vertical="top"/>
    </xf>
    <xf numFmtId="0" fontId="56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0" fontId="56" fillId="0" borderId="3" xfId="0" applyFont="1" applyBorder="1" applyAlignment="1">
      <alignment horizontal="left" vertical="top" wrapText="1"/>
    </xf>
    <xf numFmtId="0" fontId="5" fillId="4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2" fontId="20" fillId="0" borderId="12" xfId="0" applyNumberFormat="1" applyFont="1" applyBorder="1" applyAlignment="1">
      <alignment horizontal="center" vertical="center"/>
    </xf>
    <xf numFmtId="2" fontId="21" fillId="0" borderId="12" xfId="0" applyNumberFormat="1" applyFont="1" applyBorder="1" applyAlignment="1">
      <alignment horizontal="center" vertical="center"/>
    </xf>
  </cellXfs>
  <cellStyles count="6">
    <cellStyle name="Comma [0]" xfId="1" builtinId="6"/>
    <cellStyle name="Comma [0] 2" xfId="5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BIDANG'!$G$13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BIDANG'!$G$14:$G$17</c:f>
              <c:numCache>
                <c:formatCode>_-* #,##0.00_-;\-* #,##0.00_-;_-* "-"_-;_-@_-</c:formatCode>
                <c:ptCount val="4"/>
                <c:pt idx="0">
                  <c:v>93.132313248800941</c:v>
                </c:pt>
                <c:pt idx="1">
                  <c:v>90.340561170993581</c:v>
                </c:pt>
                <c:pt idx="2">
                  <c:v>90.509195238434671</c:v>
                </c:pt>
                <c:pt idx="3">
                  <c:v>87.57137685656366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D5-4D75-B338-6A52F2250E56}"/>
            </c:ext>
          </c:extLst>
        </c:ser>
        <c:ser>
          <c:idx val="1"/>
          <c:order val="1"/>
          <c:tx>
            <c:strRef>
              <c:f>'REKAP BIDANG'!$H$13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BIDANG'!$H$14:$H$17</c:f>
              <c:numCache>
                <c:formatCode>_-* #,##0.00_-;\-* #,##0.00_-;_-* "-"_-;_-@_-</c:formatCode>
                <c:ptCount val="4"/>
                <c:pt idx="0">
                  <c:v>100</c:v>
                </c:pt>
                <c:pt idx="1">
                  <c:v>95</c:v>
                </c:pt>
                <c:pt idx="2">
                  <c:v>100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D5-4D75-B338-6A52F2250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598507920"/>
        <c:axId val="-598504656"/>
        <c:axId val="0"/>
      </c:bar3DChart>
      <c:catAx>
        <c:axId val="-59850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04656"/>
        <c:crosses val="autoZero"/>
        <c:auto val="1"/>
        <c:lblAlgn val="ctr"/>
        <c:lblOffset val="100"/>
        <c:noMultiLvlLbl val="0"/>
      </c:catAx>
      <c:valAx>
        <c:axId val="-59850465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07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BIDANG'!$G$24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BIDANG'!$G$25:$G$27</c:f>
              <c:numCache>
                <c:formatCode>_-* #,##0.00_-;\-* #,##0.00_-;_-* "-"_-;_-@_-</c:formatCode>
                <c:ptCount val="3"/>
                <c:pt idx="0">
                  <c:v>89.351493485390137</c:v>
                </c:pt>
                <c:pt idx="1">
                  <c:v>36.297288649030548</c:v>
                </c:pt>
                <c:pt idx="2">
                  <c:v>88.34714360739919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D4-4A20-8DFC-0D7288DC9FF8}"/>
            </c:ext>
          </c:extLst>
        </c:ser>
        <c:ser>
          <c:idx val="1"/>
          <c:order val="1"/>
          <c:tx>
            <c:strRef>
              <c:f>'REKAP BIDANG'!$H$24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BIDANG'!$H$25:$H$27</c:f>
              <c:numCache>
                <c:formatCode>_-* #,##0.00_-;\-* #,##0.00_-;_-* "-"_-;_-@_-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D4-4A20-8DFC-0D7288DC9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598510640"/>
        <c:axId val="-598509552"/>
        <c:axId val="0"/>
      </c:bar3DChart>
      <c:catAx>
        <c:axId val="-598510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09552"/>
        <c:crosses val="autoZero"/>
        <c:auto val="1"/>
        <c:lblAlgn val="ctr"/>
        <c:lblOffset val="100"/>
        <c:noMultiLvlLbl val="0"/>
      </c:catAx>
      <c:valAx>
        <c:axId val="-59850955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106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BIDANG'!$G$34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BIDANG'!$G$35:$G$38</c:f>
              <c:numCache>
                <c:formatCode>_-* #,##0.00_-;\-* #,##0.00_-;_-* "-"_-;_-@_-</c:formatCode>
                <c:ptCount val="4"/>
                <c:pt idx="0">
                  <c:v>92.552463030381134</c:v>
                </c:pt>
                <c:pt idx="1">
                  <c:v>69.196620267466685</c:v>
                </c:pt>
                <c:pt idx="2">
                  <c:v>95.828848741110889</c:v>
                </c:pt>
                <c:pt idx="3">
                  <c:v>84.413314915144781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20-493C-8374-9463B6B42467}"/>
            </c:ext>
          </c:extLst>
        </c:ser>
        <c:ser>
          <c:idx val="1"/>
          <c:order val="1"/>
          <c:tx>
            <c:strRef>
              <c:f>'REKAP BIDANG'!$H$34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BIDANG'!$H$35:$H$38</c:f>
              <c:numCache>
                <c:formatCode>_-* #,##0.00_-;\-* #,##0.00_-;_-* "-"_-;_-@_-</c:formatCode>
                <c:ptCount val="4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20-493C-8374-9463B6B42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598512272"/>
        <c:axId val="-598511728"/>
        <c:axId val="0"/>
      </c:bar3DChart>
      <c:catAx>
        <c:axId val="-59851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11728"/>
        <c:crosses val="autoZero"/>
        <c:auto val="1"/>
        <c:lblAlgn val="ctr"/>
        <c:lblOffset val="100"/>
        <c:noMultiLvlLbl val="0"/>
      </c:catAx>
      <c:valAx>
        <c:axId val="-59851172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5985122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paperSize="120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BIDANG'!$G$47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BIDANG'!$G$48:$G$54</c:f>
              <c:numCache>
                <c:formatCode>_-* #,##0.00_-;\-* #,##0.00_-;_-* "-"_-;_-@_-</c:formatCode>
                <c:ptCount val="7"/>
                <c:pt idx="0">
                  <c:v>89.683503880947057</c:v>
                </c:pt>
                <c:pt idx="1">
                  <c:v>77.927212557194935</c:v>
                </c:pt>
                <c:pt idx="2">
                  <c:v>77.042942730621817</c:v>
                </c:pt>
                <c:pt idx="3">
                  <c:v>92.360910443968493</c:v>
                </c:pt>
                <c:pt idx="4">
                  <c:v>90.580353481505782</c:v>
                </c:pt>
                <c:pt idx="5">
                  <c:v>90.392057506481265</c:v>
                </c:pt>
                <c:pt idx="6">
                  <c:v>94.979204433840209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E5-4CD4-8596-1715DF1456FD}"/>
            </c:ext>
          </c:extLst>
        </c:ser>
        <c:ser>
          <c:idx val="1"/>
          <c:order val="1"/>
          <c:tx>
            <c:strRef>
              <c:f>'REKAP BIDANG'!$H$47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BIDANG'!$H$48:$H$54</c:f>
              <c:numCache>
                <c:formatCode>_-* #,##0.00_-;\-* #,##0.00_-;_-* "-"_-;_-@_-</c:formatCode>
                <c:ptCount val="7"/>
                <c:pt idx="0">
                  <c:v>91.67</c:v>
                </c:pt>
                <c:pt idx="1">
                  <c:v>91.666666666666671</c:v>
                </c:pt>
                <c:pt idx="2">
                  <c:v>100</c:v>
                </c:pt>
                <c:pt idx="3">
                  <c:v>100</c:v>
                </c:pt>
                <c:pt idx="4">
                  <c:v>91.666666666666657</c:v>
                </c:pt>
                <c:pt idx="5">
                  <c:v>100</c:v>
                </c:pt>
                <c:pt idx="6">
                  <c:v>96.666666666666671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E5-4CD4-8596-1715DF14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650496448"/>
        <c:axId val="-650499712"/>
        <c:axId val="0"/>
      </c:bar3DChart>
      <c:catAx>
        <c:axId val="-65049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50499712"/>
        <c:crosses val="autoZero"/>
        <c:auto val="1"/>
        <c:lblAlgn val="ctr"/>
        <c:lblOffset val="100"/>
        <c:noMultiLvlLbl val="0"/>
      </c:catAx>
      <c:valAx>
        <c:axId val="-65049971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5049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BIDANG'!$G$63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BIDANG'!$G$64:$G$70</c:f>
              <c:numCache>
                <c:formatCode>_-* #,##0.00_-;\-* #,##0.00_-;_-* "-"_-;_-@_-</c:formatCode>
                <c:ptCount val="7"/>
                <c:pt idx="0">
                  <c:v>87.297714390033448</c:v>
                </c:pt>
                <c:pt idx="1">
                  <c:v>98.701915251126138</c:v>
                </c:pt>
                <c:pt idx="2">
                  <c:v>84.012817274908443</c:v>
                </c:pt>
                <c:pt idx="3">
                  <c:v>87.632704434285529</c:v>
                </c:pt>
                <c:pt idx="4">
                  <c:v>71.454238750022782</c:v>
                </c:pt>
                <c:pt idx="5">
                  <c:v>91.742095474271551</c:v>
                </c:pt>
                <c:pt idx="6">
                  <c:v>91.303645730481193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96-4119-86E3-A2955A217509}"/>
            </c:ext>
          </c:extLst>
        </c:ser>
        <c:ser>
          <c:idx val="1"/>
          <c:order val="1"/>
          <c:tx>
            <c:strRef>
              <c:f>'REKAP BIDANG'!$H$63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BIDANG'!$H$64:$H$70</c:f>
              <c:numCache>
                <c:formatCode>_-* #,##0.00_-;\-* #,##0.00_-;_-* "-"_-;_-@_-</c:formatCode>
                <c:ptCount val="7"/>
                <c:pt idx="0">
                  <c:v>100</c:v>
                </c:pt>
                <c:pt idx="1">
                  <c:v>100</c:v>
                </c:pt>
                <c:pt idx="2">
                  <c:v>93.888888888888872</c:v>
                </c:pt>
                <c:pt idx="3">
                  <c:v>90</c:v>
                </c:pt>
                <c:pt idx="4">
                  <c:v>95.833333333333329</c:v>
                </c:pt>
                <c:pt idx="5">
                  <c:v>92</c:v>
                </c:pt>
                <c:pt idx="6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96-4119-86E3-A2955A21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650495360"/>
        <c:axId val="-650501888"/>
        <c:axId val="0"/>
      </c:bar3DChart>
      <c:catAx>
        <c:axId val="-65049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50501888"/>
        <c:crosses val="autoZero"/>
        <c:auto val="1"/>
        <c:lblAlgn val="ctr"/>
        <c:lblOffset val="100"/>
        <c:noMultiLvlLbl val="0"/>
      </c:catAx>
      <c:valAx>
        <c:axId val="-65050188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6504953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BIDANG'!$G$80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BIDANG'!$G$81:$G$86</c:f>
              <c:numCache>
                <c:formatCode>_-* #,##0.00_-;\-* #,##0.00_-;_-* "-"_-;_-@_-</c:formatCode>
                <c:ptCount val="6"/>
                <c:pt idx="0">
                  <c:v>88.451662734900268</c:v>
                </c:pt>
                <c:pt idx="1">
                  <c:v>75.76392782443105</c:v>
                </c:pt>
                <c:pt idx="2">
                  <c:v>99.602612540192922</c:v>
                </c:pt>
                <c:pt idx="3">
                  <c:v>0</c:v>
                </c:pt>
                <c:pt idx="4">
                  <c:v>82.438109553429214</c:v>
                </c:pt>
                <c:pt idx="5">
                  <c:v>93.511098728181679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62-473D-9149-69A4E950B402}"/>
            </c:ext>
          </c:extLst>
        </c:ser>
        <c:ser>
          <c:idx val="1"/>
          <c:order val="1"/>
          <c:tx>
            <c:strRef>
              <c:f>'REKAP BIDANG'!$H$80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BIDANG'!$H$81:$H$86</c:f>
              <c:numCache>
                <c:formatCode>_-* #,##0.00_-;\-* #,##0.00_-;_-* "-"_-;_-@_-</c:formatCode>
                <c:ptCount val="6"/>
                <c:pt idx="0">
                  <c:v>92.675508508347249</c:v>
                </c:pt>
                <c:pt idx="1">
                  <c:v>96.333333333333329</c:v>
                </c:pt>
                <c:pt idx="2">
                  <c:v>100</c:v>
                </c:pt>
                <c:pt idx="3">
                  <c:v>0</c:v>
                </c:pt>
                <c:pt idx="4">
                  <c:v>91.666666666666657</c:v>
                </c:pt>
                <c:pt idx="5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A62-473D-9149-69A4E950B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776768208"/>
        <c:axId val="-776766576"/>
        <c:axId val="0"/>
      </c:bar3DChart>
      <c:catAx>
        <c:axId val="-776768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76766576"/>
        <c:crosses val="autoZero"/>
        <c:auto val="1"/>
        <c:lblAlgn val="ctr"/>
        <c:lblOffset val="100"/>
        <c:noMultiLvlLbl val="0"/>
      </c:catAx>
      <c:valAx>
        <c:axId val="-7767665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776768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10</xdr:row>
      <xdr:rowOff>11430</xdr:rowOff>
    </xdr:from>
    <xdr:to>
      <xdr:col>18</xdr:col>
      <xdr:colOff>533400</xdr:colOff>
      <xdr:row>17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BD8DB8-59D3-47A5-A0AA-36CDC1A35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</xdr:colOff>
      <xdr:row>3</xdr:row>
      <xdr:rowOff>137160</xdr:rowOff>
    </xdr:from>
    <xdr:to>
      <xdr:col>12</xdr:col>
      <xdr:colOff>449580</xdr:colOff>
      <xdr:row>6</xdr:row>
      <xdr:rowOff>68580</xdr:rowOff>
    </xdr:to>
    <xdr:sp macro="" textlink="">
      <xdr:nvSpPr>
        <xdr:cNvPr id="3" name="Arrow: Right 2">
          <a:extLst>
            <a:ext uri="{FF2B5EF4-FFF2-40B4-BE49-F238E27FC236}">
              <a16:creationId xmlns="" xmlns:a16="http://schemas.microsoft.com/office/drawing/2014/main" id="{626D8BE0-19B2-4CFB-9608-4F443C49D2D7}"/>
            </a:ext>
          </a:extLst>
        </xdr:cNvPr>
        <xdr:cNvSpPr/>
      </xdr:nvSpPr>
      <xdr:spPr>
        <a:xfrm>
          <a:off x="8374380" y="731520"/>
          <a:ext cx="2377440" cy="480060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REALISASI FISIK KEU DKPP</a:t>
          </a:r>
        </a:p>
      </xdr:txBody>
    </xdr:sp>
    <xdr:clientData/>
  </xdr:twoCellAnchor>
  <xdr:twoCellAnchor>
    <xdr:from>
      <xdr:col>9</xdr:col>
      <xdr:colOff>30480</xdr:colOff>
      <xdr:row>21</xdr:row>
      <xdr:rowOff>19050</xdr:rowOff>
    </xdr:from>
    <xdr:to>
      <xdr:col>18</xdr:col>
      <xdr:colOff>533400</xdr:colOff>
      <xdr:row>28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445FEAD2-D7FF-4BB9-B6FE-F080FADED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15240</xdr:colOff>
      <xdr:row>31</xdr:row>
      <xdr:rowOff>19050</xdr:rowOff>
    </xdr:from>
    <xdr:to>
      <xdr:col>18</xdr:col>
      <xdr:colOff>548640</xdr:colOff>
      <xdr:row>40</xdr:row>
      <xdr:rowOff>160020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C89CC7F0-8C28-44A0-8220-DE48EFEF68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22860</xdr:colOff>
      <xdr:row>44</xdr:row>
      <xdr:rowOff>19051</xdr:rowOff>
    </xdr:from>
    <xdr:to>
      <xdr:col>18</xdr:col>
      <xdr:colOff>548640</xdr:colOff>
      <xdr:row>55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1D2EEF25-8F9E-4CC2-A3A7-17352CB99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7620</xdr:colOff>
      <xdr:row>60</xdr:row>
      <xdr:rowOff>26670</xdr:rowOff>
    </xdr:from>
    <xdr:to>
      <xdr:col>18</xdr:col>
      <xdr:colOff>525780</xdr:colOff>
      <xdr:row>73</xdr:row>
      <xdr:rowOff>175260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DDA2C4E1-CDAA-46B7-9C15-0A886241BB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15240</xdr:colOff>
      <xdr:row>77</xdr:row>
      <xdr:rowOff>19050</xdr:rowOff>
    </xdr:from>
    <xdr:to>
      <xdr:col>18</xdr:col>
      <xdr:colOff>502920</xdr:colOff>
      <xdr:row>89</xdr:row>
      <xdr:rowOff>160020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018D6C18-B8C2-477A-A38A-896D96ECDE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1135380</xdr:colOff>
      <xdr:row>3</xdr:row>
      <xdr:rowOff>129540</xdr:rowOff>
    </xdr:from>
    <xdr:to>
      <xdr:col>3</xdr:col>
      <xdr:colOff>1135380</xdr:colOff>
      <xdr:row>5</xdr:row>
      <xdr:rowOff>99060</xdr:rowOff>
    </xdr:to>
    <xdr:cxnSp macro="">
      <xdr:nvCxnSpPr>
        <xdr:cNvPr id="11" name="Straight Arrow Connector 10">
          <a:extLst>
            <a:ext uri="{FF2B5EF4-FFF2-40B4-BE49-F238E27FC236}">
              <a16:creationId xmlns="" xmlns:a16="http://schemas.microsoft.com/office/drawing/2014/main" id="{A9383448-5734-4EE2-B680-964DAA84CC5D}"/>
            </a:ext>
          </a:extLst>
        </xdr:cNvPr>
        <xdr:cNvCxnSpPr/>
      </xdr:nvCxnSpPr>
      <xdr:spPr>
        <a:xfrm>
          <a:off x="4556760" y="723900"/>
          <a:ext cx="0" cy="3352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%20DISKAN/PERENCANAAN%202020/LAP.%20KINERJA%20DKPP%202020/REALISASI%20KEUANGAN/LAP%20PPTK%20-%20NOPEMBER%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PEMBER"/>
    </sheetNames>
    <sheetDataSet>
      <sheetData sheetId="0">
        <row r="5">
          <cell r="E5">
            <v>112923000</v>
          </cell>
        </row>
        <row r="6">
          <cell r="E6">
            <v>113867241</v>
          </cell>
        </row>
        <row r="7">
          <cell r="E7">
            <v>190388150</v>
          </cell>
        </row>
        <row r="8">
          <cell r="E8">
            <v>52935400</v>
          </cell>
        </row>
        <row r="9">
          <cell r="E9">
            <v>187493850</v>
          </cell>
        </row>
        <row r="10">
          <cell r="E10">
            <v>139084000</v>
          </cell>
        </row>
        <row r="11">
          <cell r="E11">
            <v>25581810</v>
          </cell>
        </row>
        <row r="12">
          <cell r="E12">
            <v>4210000</v>
          </cell>
        </row>
        <row r="13">
          <cell r="E13">
            <v>15011900</v>
          </cell>
        </row>
        <row r="14">
          <cell r="E14">
            <v>45809500</v>
          </cell>
        </row>
        <row r="15">
          <cell r="E15">
            <v>5676000</v>
          </cell>
        </row>
        <row r="16">
          <cell r="E16">
            <v>121265760</v>
          </cell>
        </row>
        <row r="17">
          <cell r="E17">
            <v>268623500</v>
          </cell>
        </row>
        <row r="18">
          <cell r="E18">
            <v>183688000</v>
          </cell>
        </row>
        <row r="19">
          <cell r="E19">
            <v>89555900</v>
          </cell>
        </row>
        <row r="20">
          <cell r="E20"/>
        </row>
        <row r="21">
          <cell r="E21">
            <v>107990644</v>
          </cell>
        </row>
        <row r="22">
          <cell r="E22">
            <v>24998600</v>
          </cell>
        </row>
        <row r="23">
          <cell r="E23">
            <v>18946200</v>
          </cell>
        </row>
        <row r="24">
          <cell r="E24">
            <v>97100000</v>
          </cell>
        </row>
        <row r="25">
          <cell r="E25">
            <v>49720000</v>
          </cell>
        </row>
        <row r="26">
          <cell r="E26">
            <v>78962400</v>
          </cell>
        </row>
        <row r="27">
          <cell r="E27">
            <v>44943250</v>
          </cell>
        </row>
        <row r="28">
          <cell r="E28"/>
        </row>
        <row r="29">
          <cell r="E29">
            <v>130586005</v>
          </cell>
        </row>
        <row r="30">
          <cell r="E30">
            <v>59070400</v>
          </cell>
        </row>
        <row r="31">
          <cell r="E31">
            <v>60485600</v>
          </cell>
        </row>
        <row r="32">
          <cell r="E32">
            <v>60006605</v>
          </cell>
        </row>
        <row r="33">
          <cell r="E33">
            <v>75700250</v>
          </cell>
        </row>
        <row r="34">
          <cell r="E34">
            <v>86182077</v>
          </cell>
        </row>
        <row r="35">
          <cell r="E35">
            <v>196284171</v>
          </cell>
        </row>
        <row r="36">
          <cell r="E36">
            <v>6980365</v>
          </cell>
        </row>
        <row r="37">
          <cell r="E37">
            <v>117634175</v>
          </cell>
        </row>
        <row r="38">
          <cell r="E38">
            <v>95924420</v>
          </cell>
        </row>
        <row r="39">
          <cell r="E39">
            <v>43079800</v>
          </cell>
        </row>
        <row r="40">
          <cell r="E40">
            <v>25395070</v>
          </cell>
        </row>
        <row r="41">
          <cell r="E41">
            <v>42333755</v>
          </cell>
        </row>
        <row r="42">
          <cell r="E42">
            <v>76988640</v>
          </cell>
        </row>
        <row r="43">
          <cell r="E43">
            <v>516743711</v>
          </cell>
        </row>
        <row r="44">
          <cell r="E44">
            <v>26611900</v>
          </cell>
        </row>
        <row r="45">
          <cell r="E45">
            <v>231301015</v>
          </cell>
        </row>
        <row r="46">
          <cell r="E46">
            <v>19237400</v>
          </cell>
        </row>
        <row r="47">
          <cell r="E47">
            <v>761495140</v>
          </cell>
        </row>
        <row r="48">
          <cell r="E48">
            <v>20817850</v>
          </cell>
        </row>
        <row r="49">
          <cell r="E49">
            <v>51393670</v>
          </cell>
        </row>
        <row r="50">
          <cell r="E50">
            <v>20703750</v>
          </cell>
        </row>
        <row r="51">
          <cell r="E51">
            <v>25442660</v>
          </cell>
        </row>
        <row r="52">
          <cell r="E52">
            <v>254784580</v>
          </cell>
        </row>
        <row r="53">
          <cell r="E53">
            <v>44177850</v>
          </cell>
        </row>
        <row r="54">
          <cell r="E54">
            <v>15341340</v>
          </cell>
        </row>
        <row r="55">
          <cell r="E55">
            <v>91478081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4"/>
  <sheetViews>
    <sheetView tabSelected="1" view="pageBreakPreview" topLeftCell="B1" zoomScale="70" zoomScaleNormal="85" zoomScaleSheetLayoutView="70" workbookViewId="0">
      <pane xSplit="4" ySplit="8" topLeftCell="F201" activePane="bottomRight" state="frozen"/>
      <selection activeCell="B1" sqref="B1"/>
      <selection pane="topRight" activeCell="F1" sqref="F1"/>
      <selection pane="bottomLeft" activeCell="B9" sqref="B9"/>
      <selection pane="bottomRight" activeCell="J349" sqref="J349:J354"/>
    </sheetView>
  </sheetViews>
  <sheetFormatPr defaultRowHeight="15" x14ac:dyDescent="0.25"/>
  <cols>
    <col min="1" max="1" width="28" customWidth="1"/>
    <col min="2" max="2" width="3.28515625" customWidth="1"/>
    <col min="3" max="3" width="34.140625" style="195" customWidth="1"/>
    <col min="4" max="4" width="2.7109375" customWidth="1"/>
    <col min="5" max="5" width="50.42578125" customWidth="1"/>
    <col min="6" max="6" width="13.7109375" style="9" customWidth="1"/>
    <col min="7" max="7" width="24.85546875" customWidth="1"/>
    <col min="8" max="8" width="26.5703125" customWidth="1"/>
    <col min="9" max="9" width="14.7109375" customWidth="1"/>
    <col min="10" max="10" width="35.140625" customWidth="1"/>
    <col min="11" max="11" width="30.5703125" customWidth="1"/>
    <col min="13" max="13" width="29" customWidth="1"/>
    <col min="16" max="16" width="16.7109375" customWidth="1"/>
  </cols>
  <sheetData>
    <row r="1" spans="1:17" s="195" customFormat="1" ht="18" x14ac:dyDescent="0.25">
      <c r="A1" s="391" t="s">
        <v>0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</row>
    <row r="2" spans="1:17" s="195" customFormat="1" ht="15.75" x14ac:dyDescent="0.25">
      <c r="A2" s="196" t="s">
        <v>1</v>
      </c>
      <c r="B2" s="196"/>
      <c r="C2" s="196"/>
      <c r="D2" s="196" t="s">
        <v>182</v>
      </c>
      <c r="E2" s="196"/>
      <c r="F2" s="197"/>
      <c r="G2" s="198"/>
      <c r="H2" s="199"/>
      <c r="I2" s="200"/>
      <c r="J2" s="200"/>
      <c r="K2" s="198"/>
    </row>
    <row r="3" spans="1:17" s="195" customFormat="1" ht="15.75" x14ac:dyDescent="0.25">
      <c r="A3" s="196" t="s">
        <v>2</v>
      </c>
      <c r="B3" s="196"/>
      <c r="C3" s="196"/>
      <c r="D3" s="196" t="s">
        <v>443</v>
      </c>
      <c r="E3" s="196"/>
      <c r="F3" s="197"/>
      <c r="G3" s="198"/>
      <c r="H3" s="199"/>
      <c r="I3" s="200"/>
      <c r="J3" s="200"/>
      <c r="K3" s="198"/>
    </row>
    <row r="4" spans="1:17" s="195" customFormat="1" ht="15.75" x14ac:dyDescent="0.25">
      <c r="A4" s="196" t="s">
        <v>3</v>
      </c>
      <c r="B4" s="201"/>
      <c r="C4" s="202"/>
      <c r="D4" s="201" t="s">
        <v>183</v>
      </c>
      <c r="E4" s="202"/>
      <c r="F4" s="197"/>
      <c r="G4" s="197"/>
      <c r="H4" s="199"/>
      <c r="I4" s="203"/>
      <c r="J4" s="203"/>
      <c r="K4" s="197"/>
    </row>
    <row r="5" spans="1:17" s="195" customFormat="1" ht="4.9000000000000004" customHeight="1" thickBot="1" x14ac:dyDescent="0.3">
      <c r="A5" s="204"/>
      <c r="B5" s="204"/>
      <c r="C5" s="204"/>
      <c r="D5" s="204"/>
      <c r="E5" s="204"/>
      <c r="F5" s="205"/>
      <c r="G5" s="206"/>
      <c r="H5" s="206"/>
      <c r="I5" s="207"/>
      <c r="J5" s="207"/>
      <c r="K5" s="204"/>
    </row>
    <row r="6" spans="1:17" s="195" customFormat="1" ht="30.6" customHeight="1" thickTop="1" x14ac:dyDescent="0.25">
      <c r="A6" s="392" t="s">
        <v>4</v>
      </c>
      <c r="B6" s="394" t="s">
        <v>5</v>
      </c>
      <c r="C6" s="394"/>
      <c r="D6" s="394"/>
      <c r="E6" s="394"/>
      <c r="F6" s="394"/>
      <c r="G6" s="394"/>
      <c r="H6" s="208"/>
      <c r="I6" s="395" t="s">
        <v>15</v>
      </c>
      <c r="J6" s="395" t="s">
        <v>7</v>
      </c>
      <c r="K6" s="397"/>
    </row>
    <row r="7" spans="1:17" s="195" customFormat="1" ht="55.9" customHeight="1" thickBot="1" x14ac:dyDescent="0.3">
      <c r="A7" s="393"/>
      <c r="B7" s="398" t="s">
        <v>8</v>
      </c>
      <c r="C7" s="398"/>
      <c r="D7" s="398" t="s">
        <v>9</v>
      </c>
      <c r="E7" s="398"/>
      <c r="F7" s="353" t="s">
        <v>10</v>
      </c>
      <c r="G7" s="209" t="s">
        <v>14</v>
      </c>
      <c r="H7" s="210" t="s">
        <v>11</v>
      </c>
      <c r="I7" s="396"/>
      <c r="J7" s="352" t="s">
        <v>12</v>
      </c>
      <c r="K7" s="211" t="s">
        <v>13</v>
      </c>
      <c r="M7" s="282" t="s">
        <v>402</v>
      </c>
    </row>
    <row r="8" spans="1:17" s="195" customFormat="1" ht="15.75" thickTop="1" x14ac:dyDescent="0.25">
      <c r="A8" s="212"/>
      <c r="B8" s="213"/>
      <c r="C8" s="214"/>
      <c r="D8" s="213"/>
      <c r="E8" s="214"/>
      <c r="F8" s="215"/>
      <c r="G8" s="216"/>
      <c r="H8" s="216"/>
      <c r="I8" s="216"/>
      <c r="J8" s="217"/>
      <c r="K8" s="218"/>
    </row>
    <row r="9" spans="1:17" s="225" customFormat="1" ht="45" customHeight="1" x14ac:dyDescent="0.25">
      <c r="A9" s="219" t="s">
        <v>73</v>
      </c>
      <c r="B9" s="220" t="s">
        <v>22</v>
      </c>
      <c r="C9" s="332" t="s">
        <v>23</v>
      </c>
      <c r="D9" s="220" t="s">
        <v>22</v>
      </c>
      <c r="E9" s="221" t="s">
        <v>24</v>
      </c>
      <c r="F9" s="222"/>
      <c r="G9" s="223"/>
      <c r="H9" s="223"/>
      <c r="I9" s="224"/>
      <c r="J9" s="378"/>
      <c r="K9" s="384"/>
      <c r="M9" s="242" t="s">
        <v>389</v>
      </c>
      <c r="N9" s="285"/>
      <c r="O9" s="226"/>
      <c r="P9" s="226"/>
      <c r="Q9" s="227"/>
    </row>
    <row r="10" spans="1:17" s="225" customFormat="1" x14ac:dyDescent="0.25">
      <c r="A10" s="228"/>
      <c r="B10" s="229"/>
      <c r="C10" s="230"/>
      <c r="D10" s="229"/>
      <c r="E10" s="230" t="s">
        <v>25</v>
      </c>
      <c r="F10" s="231" t="s">
        <v>16</v>
      </c>
      <c r="G10" s="232">
        <v>124570000</v>
      </c>
      <c r="H10" s="232">
        <f>+[1]NOPEMBER!$E$5</f>
        <v>112923000</v>
      </c>
      <c r="I10" s="233">
        <f>+H10/G10*100</f>
        <v>90.650236814642369</v>
      </c>
      <c r="J10" s="379"/>
      <c r="K10" s="382"/>
      <c r="O10" s="234"/>
      <c r="P10" s="234"/>
      <c r="Q10" s="227"/>
    </row>
    <row r="11" spans="1:17" s="180" customFormat="1" x14ac:dyDescent="0.25">
      <c r="A11" s="183"/>
      <c r="B11" s="175"/>
      <c r="C11" s="235"/>
      <c r="D11" s="175" t="s">
        <v>26</v>
      </c>
      <c r="E11" s="176" t="s">
        <v>27</v>
      </c>
      <c r="F11" s="177"/>
      <c r="G11" s="236"/>
      <c r="H11" s="236"/>
      <c r="I11" s="237"/>
      <c r="J11" s="379"/>
      <c r="K11" s="382"/>
      <c r="O11" s="238"/>
      <c r="P11" s="238"/>
      <c r="Q11" s="182"/>
    </row>
    <row r="12" spans="1:17" s="225" customFormat="1" x14ac:dyDescent="0.25">
      <c r="A12" s="228"/>
      <c r="B12" s="229"/>
      <c r="C12" s="230"/>
      <c r="D12" s="229"/>
      <c r="E12" s="239" t="s">
        <v>184</v>
      </c>
      <c r="F12" s="231" t="s">
        <v>185</v>
      </c>
      <c r="G12" s="232">
        <v>12</v>
      </c>
      <c r="H12" s="233">
        <v>11</v>
      </c>
      <c r="I12" s="233">
        <f>+H12/G12*100</f>
        <v>91.666666666666657</v>
      </c>
      <c r="J12" s="379"/>
      <c r="K12" s="382"/>
      <c r="O12" s="234"/>
      <c r="P12" s="234"/>
      <c r="Q12" s="227"/>
    </row>
    <row r="13" spans="1:17" s="180" customFormat="1" x14ac:dyDescent="0.25">
      <c r="A13" s="183"/>
      <c r="B13" s="175"/>
      <c r="C13" s="235"/>
      <c r="D13" s="175" t="s">
        <v>28</v>
      </c>
      <c r="E13" s="176" t="s">
        <v>29</v>
      </c>
      <c r="F13" s="177"/>
      <c r="G13" s="236"/>
      <c r="H13" s="236"/>
      <c r="I13" s="237"/>
      <c r="J13" s="379"/>
      <c r="K13" s="382"/>
      <c r="O13" s="238"/>
      <c r="P13" s="238"/>
      <c r="Q13" s="182"/>
    </row>
    <row r="14" spans="1:17" s="225" customFormat="1" x14ac:dyDescent="0.25">
      <c r="A14" s="228"/>
      <c r="B14" s="229"/>
      <c r="C14" s="230"/>
      <c r="D14" s="229"/>
      <c r="E14" s="240" t="s">
        <v>186</v>
      </c>
      <c r="F14" s="231" t="s">
        <v>185</v>
      </c>
      <c r="G14" s="232">
        <v>12</v>
      </c>
      <c r="H14" s="233">
        <v>11</v>
      </c>
      <c r="I14" s="233">
        <f>+H14/G14*100</f>
        <v>91.666666666666657</v>
      </c>
      <c r="J14" s="380"/>
      <c r="K14" s="383"/>
      <c r="O14" s="234"/>
      <c r="P14" s="234"/>
      <c r="Q14" s="227"/>
    </row>
    <row r="15" spans="1:17" s="225" customFormat="1" x14ac:dyDescent="0.25">
      <c r="A15" s="228"/>
      <c r="B15" s="241"/>
      <c r="C15" s="333"/>
      <c r="D15" s="242"/>
      <c r="E15" s="243" t="s">
        <v>30</v>
      </c>
      <c r="F15" s="244"/>
      <c r="G15" s="245"/>
      <c r="H15" s="245"/>
      <c r="I15" s="246">
        <f>AVERAGE(I10:I14)</f>
        <v>91.327856715991899</v>
      </c>
      <c r="J15" s="247"/>
      <c r="K15" s="248"/>
      <c r="O15" s="234"/>
      <c r="P15" s="234"/>
      <c r="Q15" s="227"/>
    </row>
    <row r="16" spans="1:17" s="180" customFormat="1" ht="45.6" customHeight="1" x14ac:dyDescent="0.25">
      <c r="A16" s="183"/>
      <c r="B16" s="175" t="s">
        <v>26</v>
      </c>
      <c r="C16" s="184" t="s">
        <v>31</v>
      </c>
      <c r="D16" s="175" t="s">
        <v>22</v>
      </c>
      <c r="E16" s="176" t="s">
        <v>24</v>
      </c>
      <c r="F16" s="177"/>
      <c r="G16" s="178"/>
      <c r="H16" s="178"/>
      <c r="I16" s="179"/>
      <c r="J16" s="378"/>
      <c r="K16" s="384"/>
      <c r="O16" s="226"/>
      <c r="P16" s="226"/>
      <c r="Q16" s="182"/>
    </row>
    <row r="17" spans="1:17" s="225" customFormat="1" x14ac:dyDescent="0.25">
      <c r="A17" s="228"/>
      <c r="B17" s="229"/>
      <c r="C17" s="230"/>
      <c r="D17" s="229"/>
      <c r="E17" s="230" t="s">
        <v>25</v>
      </c>
      <c r="F17" s="231" t="s">
        <v>16</v>
      </c>
      <c r="G17" s="232">
        <v>139000000</v>
      </c>
      <c r="H17" s="232">
        <f>++[1]NOPEMBER!$E$6</f>
        <v>113867241</v>
      </c>
      <c r="I17" s="233">
        <f>+H17/G17*100</f>
        <v>81.918878417266185</v>
      </c>
      <c r="J17" s="379"/>
      <c r="K17" s="382"/>
      <c r="O17" s="234"/>
      <c r="P17" s="234"/>
      <c r="Q17" s="227"/>
    </row>
    <row r="18" spans="1:17" s="180" customFormat="1" x14ac:dyDescent="0.25">
      <c r="A18" s="183"/>
      <c r="B18" s="175"/>
      <c r="C18" s="235"/>
      <c r="D18" s="175" t="s">
        <v>26</v>
      </c>
      <c r="E18" s="176" t="s">
        <v>27</v>
      </c>
      <c r="F18" s="177"/>
      <c r="G18" s="236"/>
      <c r="H18" s="236"/>
      <c r="I18" s="237"/>
      <c r="J18" s="379"/>
      <c r="K18" s="382"/>
      <c r="O18" s="238"/>
      <c r="P18" s="238"/>
      <c r="Q18" s="182"/>
    </row>
    <row r="19" spans="1:17" s="225" customFormat="1" ht="30" x14ac:dyDescent="0.25">
      <c r="A19" s="228"/>
      <c r="B19" s="229"/>
      <c r="C19" s="230"/>
      <c r="D19" s="229"/>
      <c r="E19" s="240" t="s">
        <v>187</v>
      </c>
      <c r="F19" s="231" t="s">
        <v>185</v>
      </c>
      <c r="G19" s="232">
        <v>12</v>
      </c>
      <c r="H19" s="233">
        <v>11</v>
      </c>
      <c r="I19" s="233">
        <f>+H19/G19*100</f>
        <v>91.666666666666657</v>
      </c>
      <c r="J19" s="379"/>
      <c r="K19" s="382"/>
      <c r="O19" s="234"/>
      <c r="P19" s="234"/>
      <c r="Q19" s="227"/>
    </row>
    <row r="20" spans="1:17" s="180" customFormat="1" x14ac:dyDescent="0.25">
      <c r="A20" s="183"/>
      <c r="B20" s="175"/>
      <c r="C20" s="235"/>
      <c r="D20" s="175" t="s">
        <v>28</v>
      </c>
      <c r="E20" s="176" t="s">
        <v>29</v>
      </c>
      <c r="F20" s="177"/>
      <c r="G20" s="236"/>
      <c r="H20" s="236"/>
      <c r="I20" s="237"/>
      <c r="J20" s="379"/>
      <c r="K20" s="382"/>
      <c r="O20" s="238"/>
      <c r="P20" s="238"/>
      <c r="Q20" s="182"/>
    </row>
    <row r="21" spans="1:17" s="225" customFormat="1" ht="30" x14ac:dyDescent="0.25">
      <c r="A21" s="228"/>
      <c r="B21" s="229"/>
      <c r="C21" s="230"/>
      <c r="D21" s="229"/>
      <c r="E21" s="240" t="s">
        <v>188</v>
      </c>
      <c r="F21" s="231" t="s">
        <v>185</v>
      </c>
      <c r="G21" s="232">
        <v>12</v>
      </c>
      <c r="H21" s="233">
        <v>11</v>
      </c>
      <c r="I21" s="233">
        <f>+H21/G21*100</f>
        <v>91.666666666666657</v>
      </c>
      <c r="J21" s="380"/>
      <c r="K21" s="383"/>
      <c r="O21" s="234"/>
      <c r="P21" s="234"/>
      <c r="Q21" s="227"/>
    </row>
    <row r="22" spans="1:17" s="180" customFormat="1" x14ac:dyDescent="0.25">
      <c r="A22" s="183"/>
      <c r="B22" s="249"/>
      <c r="C22" s="250"/>
      <c r="D22" s="251"/>
      <c r="E22" s="252" t="s">
        <v>30</v>
      </c>
      <c r="F22" s="253"/>
      <c r="G22" s="254"/>
      <c r="H22" s="254"/>
      <c r="I22" s="255">
        <f>AVERAGE(I17:I21)</f>
        <v>88.41740391686649</v>
      </c>
      <c r="J22" s="247"/>
      <c r="K22" s="248"/>
      <c r="O22" s="238"/>
      <c r="P22" s="238"/>
      <c r="Q22" s="182"/>
    </row>
    <row r="23" spans="1:17" s="180" customFormat="1" ht="31.15" customHeight="1" x14ac:dyDescent="0.25">
      <c r="A23" s="183"/>
      <c r="B23" s="175" t="s">
        <v>28</v>
      </c>
      <c r="C23" s="184" t="s">
        <v>32</v>
      </c>
      <c r="D23" s="175" t="s">
        <v>22</v>
      </c>
      <c r="E23" s="176" t="s">
        <v>24</v>
      </c>
      <c r="F23" s="177"/>
      <c r="G23" s="178"/>
      <c r="H23" s="178"/>
      <c r="I23" s="179"/>
      <c r="J23" s="378"/>
      <c r="K23" s="384"/>
      <c r="O23" s="226"/>
      <c r="P23" s="226"/>
      <c r="Q23" s="182"/>
    </row>
    <row r="24" spans="1:17" s="225" customFormat="1" x14ac:dyDescent="0.25">
      <c r="A24" s="228"/>
      <c r="B24" s="229"/>
      <c r="C24" s="230"/>
      <c r="D24" s="229"/>
      <c r="E24" s="230" t="s">
        <v>25</v>
      </c>
      <c r="F24" s="231" t="s">
        <v>16</v>
      </c>
      <c r="G24" s="232">
        <v>235863400</v>
      </c>
      <c r="H24" s="232">
        <f>+[1]NOPEMBER!$E$7</f>
        <v>190388150</v>
      </c>
      <c r="I24" s="233">
        <f>+H24/G24*100</f>
        <v>80.719666552758923</v>
      </c>
      <c r="J24" s="379"/>
      <c r="K24" s="382"/>
      <c r="O24" s="234"/>
      <c r="P24" s="234"/>
      <c r="Q24" s="227"/>
    </row>
    <row r="25" spans="1:17" s="180" customFormat="1" x14ac:dyDescent="0.25">
      <c r="A25" s="183"/>
      <c r="B25" s="175"/>
      <c r="C25" s="235"/>
      <c r="D25" s="175" t="s">
        <v>26</v>
      </c>
      <c r="E25" s="176" t="s">
        <v>27</v>
      </c>
      <c r="F25" s="177"/>
      <c r="G25" s="236"/>
      <c r="H25" s="236"/>
      <c r="I25" s="237"/>
      <c r="J25" s="379"/>
      <c r="K25" s="382"/>
      <c r="O25" s="238"/>
      <c r="P25" s="238"/>
      <c r="Q25" s="182"/>
    </row>
    <row r="26" spans="1:17" s="225" customFormat="1" ht="30" x14ac:dyDescent="0.25">
      <c r="A26" s="228"/>
      <c r="B26" s="229"/>
      <c r="C26" s="230"/>
      <c r="D26" s="229"/>
      <c r="E26" s="240" t="s">
        <v>189</v>
      </c>
      <c r="F26" s="231" t="s">
        <v>185</v>
      </c>
      <c r="G26" s="232">
        <v>12</v>
      </c>
      <c r="H26" s="233">
        <v>11</v>
      </c>
      <c r="I26" s="233">
        <f>+H26/G26*100</f>
        <v>91.666666666666657</v>
      </c>
      <c r="J26" s="379"/>
      <c r="K26" s="382"/>
      <c r="O26" s="234"/>
      <c r="P26" s="234"/>
      <c r="Q26" s="227"/>
    </row>
    <row r="27" spans="1:17" s="180" customFormat="1" x14ac:dyDescent="0.25">
      <c r="A27" s="183"/>
      <c r="B27" s="175"/>
      <c r="C27" s="235"/>
      <c r="D27" s="175" t="s">
        <v>28</v>
      </c>
      <c r="E27" s="176" t="s">
        <v>29</v>
      </c>
      <c r="F27" s="231"/>
      <c r="G27" s="236"/>
      <c r="H27" s="236"/>
      <c r="I27" s="237"/>
      <c r="J27" s="379"/>
      <c r="K27" s="382"/>
      <c r="O27" s="238"/>
      <c r="P27" s="238"/>
      <c r="Q27" s="182"/>
    </row>
    <row r="28" spans="1:17" s="225" customFormat="1" ht="30" x14ac:dyDescent="0.25">
      <c r="A28" s="228"/>
      <c r="B28" s="229"/>
      <c r="C28" s="230"/>
      <c r="D28" s="229"/>
      <c r="E28" s="240" t="s">
        <v>190</v>
      </c>
      <c r="F28" s="231" t="s">
        <v>185</v>
      </c>
      <c r="G28" s="232">
        <v>12</v>
      </c>
      <c r="H28" s="233">
        <v>11</v>
      </c>
      <c r="I28" s="233">
        <f>+H28/G28*100</f>
        <v>91.666666666666657</v>
      </c>
      <c r="J28" s="380"/>
      <c r="K28" s="383"/>
      <c r="O28" s="234"/>
      <c r="P28" s="234"/>
      <c r="Q28" s="227"/>
    </row>
    <row r="29" spans="1:17" s="180" customFormat="1" x14ac:dyDescent="0.25">
      <c r="A29" s="183"/>
      <c r="B29" s="249"/>
      <c r="C29" s="250"/>
      <c r="D29" s="251"/>
      <c r="E29" s="252" t="s">
        <v>30</v>
      </c>
      <c r="F29" s="253"/>
      <c r="G29" s="254"/>
      <c r="H29" s="254"/>
      <c r="I29" s="255">
        <f>AVERAGE(I24:I28)</f>
        <v>88.017666628697427</v>
      </c>
      <c r="J29" s="247"/>
      <c r="K29" s="248"/>
      <c r="O29" s="238"/>
      <c r="P29" s="238"/>
      <c r="Q29" s="182"/>
    </row>
    <row r="30" spans="1:17" s="180" customFormat="1" ht="66" customHeight="1" x14ac:dyDescent="0.25">
      <c r="A30" s="183"/>
      <c r="B30" s="175" t="s">
        <v>34</v>
      </c>
      <c r="C30" s="184" t="s">
        <v>35</v>
      </c>
      <c r="D30" s="175" t="s">
        <v>22</v>
      </c>
      <c r="E30" s="176" t="s">
        <v>24</v>
      </c>
      <c r="F30" s="177"/>
      <c r="G30" s="178"/>
      <c r="H30" s="178"/>
      <c r="I30" s="179"/>
      <c r="J30" s="378"/>
      <c r="K30" s="384"/>
      <c r="O30" s="226"/>
      <c r="P30" s="226"/>
      <c r="Q30" s="182"/>
    </row>
    <row r="31" spans="1:17" s="225" customFormat="1" x14ac:dyDescent="0.25">
      <c r="A31" s="228"/>
      <c r="B31" s="229"/>
      <c r="C31" s="230"/>
      <c r="D31" s="229"/>
      <c r="E31" s="230" t="s">
        <v>25</v>
      </c>
      <c r="F31" s="231" t="s">
        <v>16</v>
      </c>
      <c r="G31" s="232">
        <v>60400000</v>
      </c>
      <c r="H31" s="232">
        <f>+[1]NOPEMBER!$E$8</f>
        <v>52935400</v>
      </c>
      <c r="I31" s="233">
        <f>+H31/G31*100</f>
        <v>87.641390728476821</v>
      </c>
      <c r="J31" s="379"/>
      <c r="K31" s="382"/>
      <c r="O31" s="227"/>
      <c r="P31" s="227"/>
      <c r="Q31" s="227"/>
    </row>
    <row r="32" spans="1:17" s="180" customFormat="1" x14ac:dyDescent="0.25">
      <c r="A32" s="183"/>
      <c r="B32" s="175"/>
      <c r="C32" s="235"/>
      <c r="D32" s="175" t="s">
        <v>26</v>
      </c>
      <c r="E32" s="176" t="s">
        <v>27</v>
      </c>
      <c r="F32" s="177"/>
      <c r="G32" s="236"/>
      <c r="H32" s="236"/>
      <c r="I32" s="237"/>
      <c r="J32" s="379"/>
      <c r="K32" s="382"/>
      <c r="O32" s="182"/>
      <c r="P32" s="182"/>
      <c r="Q32" s="182"/>
    </row>
    <row r="33" spans="1:17" s="225" customFormat="1" ht="30" x14ac:dyDescent="0.25">
      <c r="A33" s="228"/>
      <c r="B33" s="229"/>
      <c r="C33" s="230"/>
      <c r="D33" s="229"/>
      <c r="E33" s="240" t="s">
        <v>191</v>
      </c>
      <c r="F33" s="231" t="s">
        <v>44</v>
      </c>
      <c r="G33" s="232">
        <v>83</v>
      </c>
      <c r="H33" s="233">
        <v>74</v>
      </c>
      <c r="I33" s="233">
        <f>+H33/G33*100</f>
        <v>89.156626506024097</v>
      </c>
      <c r="J33" s="379"/>
      <c r="K33" s="382"/>
      <c r="O33" s="227"/>
      <c r="P33" s="227"/>
      <c r="Q33" s="227"/>
    </row>
    <row r="34" spans="1:17" s="180" customFormat="1" x14ac:dyDescent="0.25">
      <c r="A34" s="183"/>
      <c r="B34" s="175"/>
      <c r="C34" s="235"/>
      <c r="D34" s="175" t="s">
        <v>28</v>
      </c>
      <c r="E34" s="176" t="s">
        <v>29</v>
      </c>
      <c r="F34" s="177"/>
      <c r="G34" s="236"/>
      <c r="H34" s="236"/>
      <c r="I34" s="237"/>
      <c r="J34" s="379"/>
      <c r="K34" s="382"/>
      <c r="O34" s="182"/>
      <c r="P34" s="182"/>
      <c r="Q34" s="182"/>
    </row>
    <row r="35" spans="1:17" s="225" customFormat="1" ht="30" x14ac:dyDescent="0.25">
      <c r="A35" s="228"/>
      <c r="B35" s="229"/>
      <c r="C35" s="230"/>
      <c r="D35" s="229"/>
      <c r="E35" s="240" t="s">
        <v>192</v>
      </c>
      <c r="F35" s="231" t="s">
        <v>44</v>
      </c>
      <c r="G35" s="232">
        <v>83</v>
      </c>
      <c r="H35" s="233">
        <v>74</v>
      </c>
      <c r="I35" s="233">
        <f>+H35/G35*100</f>
        <v>89.156626506024097</v>
      </c>
      <c r="J35" s="380"/>
      <c r="K35" s="383"/>
      <c r="O35" s="227"/>
      <c r="P35" s="227"/>
      <c r="Q35" s="227"/>
    </row>
    <row r="36" spans="1:17" s="180" customFormat="1" x14ac:dyDescent="0.25">
      <c r="A36" s="183"/>
      <c r="B36" s="249"/>
      <c r="C36" s="250"/>
      <c r="D36" s="251"/>
      <c r="E36" s="252" t="s">
        <v>30</v>
      </c>
      <c r="F36" s="253"/>
      <c r="G36" s="254"/>
      <c r="H36" s="254"/>
      <c r="I36" s="255">
        <f>AVERAGE(I31:I35)</f>
        <v>88.651547913508338</v>
      </c>
      <c r="J36" s="247"/>
      <c r="K36" s="248"/>
      <c r="O36" s="182"/>
      <c r="P36" s="182"/>
      <c r="Q36" s="182"/>
    </row>
    <row r="37" spans="1:17" s="180" customFormat="1" ht="30.6" customHeight="1" x14ac:dyDescent="0.25">
      <c r="A37" s="183"/>
      <c r="B37" s="175" t="s">
        <v>37</v>
      </c>
      <c r="C37" s="356" t="s">
        <v>38</v>
      </c>
      <c r="D37" s="175" t="s">
        <v>22</v>
      </c>
      <c r="E37" s="176" t="s">
        <v>24</v>
      </c>
      <c r="F37" s="177"/>
      <c r="G37" s="178"/>
      <c r="H37" s="178"/>
      <c r="I37" s="179"/>
      <c r="J37" s="378"/>
      <c r="K37" s="384"/>
      <c r="M37" s="313" t="s">
        <v>390</v>
      </c>
      <c r="N37" s="283"/>
      <c r="O37" s="284"/>
      <c r="P37" s="181"/>
      <c r="Q37" s="182"/>
    </row>
    <row r="38" spans="1:17" s="225" customFormat="1" x14ac:dyDescent="0.25">
      <c r="A38" s="228"/>
      <c r="B38" s="229"/>
      <c r="C38" s="230"/>
      <c r="D38" s="229"/>
      <c r="E38" s="230" t="s">
        <v>25</v>
      </c>
      <c r="F38" s="231" t="s">
        <v>16</v>
      </c>
      <c r="G38" s="232">
        <v>203095000</v>
      </c>
      <c r="H38" s="256">
        <f>+[1]NOPEMBER!$E$9</f>
        <v>187493850</v>
      </c>
      <c r="I38" s="233">
        <f>+H38/G38*100</f>
        <v>92.318299318053135</v>
      </c>
      <c r="J38" s="379"/>
      <c r="K38" s="382"/>
      <c r="O38" s="181"/>
      <c r="P38" s="181"/>
      <c r="Q38" s="227"/>
    </row>
    <row r="39" spans="1:17" s="180" customFormat="1" x14ac:dyDescent="0.25">
      <c r="A39" s="183"/>
      <c r="B39" s="175"/>
      <c r="C39" s="235"/>
      <c r="D39" s="175" t="s">
        <v>26</v>
      </c>
      <c r="E39" s="176" t="s">
        <v>27</v>
      </c>
      <c r="F39" s="177"/>
      <c r="G39" s="236"/>
      <c r="H39" s="236"/>
      <c r="I39" s="237"/>
      <c r="J39" s="379"/>
      <c r="K39" s="382"/>
      <c r="O39" s="182"/>
      <c r="P39" s="182"/>
      <c r="Q39" s="182"/>
    </row>
    <row r="40" spans="1:17" s="225" customFormat="1" x14ac:dyDescent="0.25">
      <c r="A40" s="228"/>
      <c r="B40" s="229"/>
      <c r="C40" s="230"/>
      <c r="D40" s="229"/>
      <c r="E40" s="240" t="s">
        <v>194</v>
      </c>
      <c r="F40" s="231" t="s">
        <v>272</v>
      </c>
      <c r="G40" s="232">
        <v>87</v>
      </c>
      <c r="H40" s="256">
        <v>82</v>
      </c>
      <c r="I40" s="233">
        <f>+H40/G40*100</f>
        <v>94.252873563218387</v>
      </c>
      <c r="J40" s="379"/>
      <c r="K40" s="382"/>
      <c r="O40" s="227"/>
      <c r="P40" s="227"/>
      <c r="Q40" s="227"/>
    </row>
    <row r="41" spans="1:17" s="180" customFormat="1" x14ac:dyDescent="0.25">
      <c r="A41" s="183"/>
      <c r="B41" s="175"/>
      <c r="C41" s="235"/>
      <c r="D41" s="175" t="s">
        <v>28</v>
      </c>
      <c r="E41" s="176" t="s">
        <v>29</v>
      </c>
      <c r="F41" s="177"/>
      <c r="G41" s="236"/>
      <c r="H41" s="279"/>
      <c r="I41" s="237"/>
      <c r="J41" s="379"/>
      <c r="K41" s="382"/>
      <c r="O41" s="182"/>
      <c r="P41" s="182"/>
      <c r="Q41" s="182"/>
    </row>
    <row r="42" spans="1:17" s="225" customFormat="1" x14ac:dyDescent="0.25">
      <c r="A42" s="228"/>
      <c r="B42" s="229"/>
      <c r="C42" s="230"/>
      <c r="D42" s="229"/>
      <c r="E42" s="240" t="s">
        <v>193</v>
      </c>
      <c r="F42" s="231" t="s">
        <v>272</v>
      </c>
      <c r="G42" s="232">
        <v>87</v>
      </c>
      <c r="H42" s="256">
        <v>82</v>
      </c>
      <c r="I42" s="233">
        <f>+H42/G42*100</f>
        <v>94.252873563218387</v>
      </c>
      <c r="J42" s="380"/>
      <c r="K42" s="383"/>
      <c r="O42" s="227"/>
      <c r="P42" s="227"/>
      <c r="Q42" s="227"/>
    </row>
    <row r="43" spans="1:17" s="180" customFormat="1" x14ac:dyDescent="0.25">
      <c r="A43" s="183"/>
      <c r="B43" s="249"/>
      <c r="C43" s="250"/>
      <c r="D43" s="251"/>
      <c r="E43" s="252" t="s">
        <v>30</v>
      </c>
      <c r="F43" s="253"/>
      <c r="G43" s="254"/>
      <c r="H43" s="254"/>
      <c r="I43" s="255">
        <f>AVERAGE(I38:I42)</f>
        <v>93.608015481496636</v>
      </c>
      <c r="J43" s="247"/>
      <c r="K43" s="248"/>
      <c r="O43" s="182"/>
      <c r="P43" s="182"/>
      <c r="Q43" s="182"/>
    </row>
    <row r="44" spans="1:17" s="180" customFormat="1" ht="30.6" customHeight="1" x14ac:dyDescent="0.25">
      <c r="A44" s="183"/>
      <c r="B44" s="175" t="s">
        <v>40</v>
      </c>
      <c r="C44" s="184" t="s">
        <v>41</v>
      </c>
      <c r="D44" s="175" t="s">
        <v>22</v>
      </c>
      <c r="E44" s="176" t="s">
        <v>24</v>
      </c>
      <c r="F44" s="177"/>
      <c r="G44" s="178"/>
      <c r="H44" s="178"/>
      <c r="I44" s="179"/>
      <c r="J44" s="378"/>
      <c r="K44" s="384"/>
      <c r="O44" s="226"/>
      <c r="P44" s="226"/>
      <c r="Q44" s="182"/>
    </row>
    <row r="45" spans="1:17" s="225" customFormat="1" x14ac:dyDescent="0.25">
      <c r="A45" s="228"/>
      <c r="B45" s="229"/>
      <c r="C45" s="230"/>
      <c r="D45" s="229"/>
      <c r="E45" s="230" t="s">
        <v>25</v>
      </c>
      <c r="F45" s="231" t="s">
        <v>16</v>
      </c>
      <c r="G45" s="232">
        <v>159051400</v>
      </c>
      <c r="H45" s="232">
        <f>+[1]NOPEMBER!$E$10</f>
        <v>139084000</v>
      </c>
      <c r="I45" s="233">
        <f>+H45/G45*100</f>
        <v>87.445945147292008</v>
      </c>
      <c r="J45" s="379"/>
      <c r="K45" s="382"/>
      <c r="O45" s="227"/>
      <c r="P45" s="227"/>
      <c r="Q45" s="227"/>
    </row>
    <row r="46" spans="1:17" s="180" customFormat="1" x14ac:dyDescent="0.25">
      <c r="A46" s="183"/>
      <c r="B46" s="175"/>
      <c r="C46" s="235"/>
      <c r="D46" s="175" t="s">
        <v>26</v>
      </c>
      <c r="E46" s="257" t="s">
        <v>27</v>
      </c>
      <c r="F46" s="177"/>
      <c r="G46" s="236"/>
      <c r="H46" s="236"/>
      <c r="I46" s="237"/>
      <c r="J46" s="379"/>
      <c r="K46" s="382"/>
      <c r="O46" s="182"/>
      <c r="P46" s="182"/>
      <c r="Q46" s="182"/>
    </row>
    <row r="47" spans="1:17" s="225" customFormat="1" x14ac:dyDescent="0.25">
      <c r="A47" s="228"/>
      <c r="B47" s="229"/>
      <c r="C47" s="230"/>
      <c r="D47" s="229"/>
      <c r="E47" s="240" t="s">
        <v>195</v>
      </c>
      <c r="F47" s="231" t="s">
        <v>185</v>
      </c>
      <c r="G47" s="232">
        <v>12</v>
      </c>
      <c r="H47" s="233">
        <v>11</v>
      </c>
      <c r="I47" s="233">
        <f>+H47/G47*100</f>
        <v>91.666666666666657</v>
      </c>
      <c r="J47" s="379"/>
      <c r="K47" s="382"/>
      <c r="O47" s="227"/>
      <c r="P47" s="227"/>
      <c r="Q47" s="227"/>
    </row>
    <row r="48" spans="1:17" s="180" customFormat="1" x14ac:dyDescent="0.25">
      <c r="A48" s="183"/>
      <c r="B48" s="175"/>
      <c r="C48" s="235"/>
      <c r="D48" s="175" t="s">
        <v>28</v>
      </c>
      <c r="E48" s="176" t="s">
        <v>29</v>
      </c>
      <c r="F48" s="177"/>
      <c r="G48" s="236"/>
      <c r="H48" s="236"/>
      <c r="I48" s="237"/>
      <c r="J48" s="379"/>
      <c r="K48" s="382"/>
      <c r="O48" s="182"/>
      <c r="P48" s="182"/>
      <c r="Q48" s="182"/>
    </row>
    <row r="49" spans="1:17" s="225" customFormat="1" x14ac:dyDescent="0.25">
      <c r="A49" s="228"/>
      <c r="B49" s="229"/>
      <c r="C49" s="230"/>
      <c r="D49" s="229"/>
      <c r="E49" s="240" t="s">
        <v>196</v>
      </c>
      <c r="F49" s="231" t="s">
        <v>185</v>
      </c>
      <c r="G49" s="232">
        <v>12</v>
      </c>
      <c r="H49" s="233">
        <v>11</v>
      </c>
      <c r="I49" s="233">
        <f>+H49/G49*100</f>
        <v>91.666666666666657</v>
      </c>
      <c r="J49" s="380"/>
      <c r="K49" s="383"/>
      <c r="O49" s="227"/>
      <c r="P49" s="227"/>
      <c r="Q49" s="227"/>
    </row>
    <row r="50" spans="1:17" s="180" customFormat="1" x14ac:dyDescent="0.25">
      <c r="A50" s="183"/>
      <c r="B50" s="249"/>
      <c r="C50" s="250"/>
      <c r="D50" s="251"/>
      <c r="E50" s="252" t="s">
        <v>30</v>
      </c>
      <c r="F50" s="253"/>
      <c r="G50" s="254"/>
      <c r="H50" s="254"/>
      <c r="I50" s="255">
        <f>AVERAGE(I45:I49)</f>
        <v>90.259759493541765</v>
      </c>
      <c r="J50" s="247"/>
      <c r="K50" s="248"/>
      <c r="O50" s="182"/>
      <c r="P50" s="182"/>
      <c r="Q50" s="182"/>
    </row>
    <row r="51" spans="1:17" s="180" customFormat="1" ht="29.45" customHeight="1" x14ac:dyDescent="0.25">
      <c r="A51" s="183"/>
      <c r="B51" s="175" t="s">
        <v>43</v>
      </c>
      <c r="C51" s="184" t="s">
        <v>46</v>
      </c>
      <c r="D51" s="175" t="s">
        <v>22</v>
      </c>
      <c r="E51" s="176" t="s">
        <v>24</v>
      </c>
      <c r="F51" s="177"/>
      <c r="G51" s="178"/>
      <c r="H51" s="178"/>
      <c r="I51" s="179"/>
      <c r="J51" s="378"/>
      <c r="K51" s="384"/>
      <c r="O51" s="226"/>
      <c r="P51" s="226"/>
      <c r="Q51" s="182"/>
    </row>
    <row r="52" spans="1:17" s="225" customFormat="1" x14ac:dyDescent="0.25">
      <c r="A52" s="228"/>
      <c r="B52" s="229"/>
      <c r="C52" s="230"/>
      <c r="D52" s="229"/>
      <c r="E52" s="230" t="s">
        <v>25</v>
      </c>
      <c r="F52" s="231" t="s">
        <v>16</v>
      </c>
      <c r="G52" s="232">
        <v>26838600</v>
      </c>
      <c r="H52" s="256">
        <f>+[1]NOPEMBER!$E$11</f>
        <v>25581810</v>
      </c>
      <c r="I52" s="233">
        <f>+H52/G52*100</f>
        <v>95.317229661755832</v>
      </c>
      <c r="J52" s="379"/>
      <c r="K52" s="382"/>
      <c r="O52" s="234"/>
      <c r="P52" s="234"/>
      <c r="Q52" s="227"/>
    </row>
    <row r="53" spans="1:17" s="180" customFormat="1" x14ac:dyDescent="0.25">
      <c r="A53" s="183"/>
      <c r="B53" s="175"/>
      <c r="C53" s="235"/>
      <c r="D53" s="175" t="s">
        <v>26</v>
      </c>
      <c r="E53" s="176" t="s">
        <v>27</v>
      </c>
      <c r="F53" s="177"/>
      <c r="G53" s="236"/>
      <c r="H53" s="236"/>
      <c r="I53" s="237"/>
      <c r="J53" s="379"/>
      <c r="K53" s="382"/>
      <c r="O53" s="238"/>
      <c r="P53" s="238"/>
      <c r="Q53" s="182"/>
    </row>
    <row r="54" spans="1:17" s="225" customFormat="1" x14ac:dyDescent="0.25">
      <c r="A54" s="228"/>
      <c r="B54" s="229"/>
      <c r="C54" s="230"/>
      <c r="D54" s="229"/>
      <c r="E54" s="240" t="s">
        <v>197</v>
      </c>
      <c r="F54" s="231" t="s">
        <v>185</v>
      </c>
      <c r="G54" s="232">
        <v>12</v>
      </c>
      <c r="H54" s="233">
        <v>11</v>
      </c>
      <c r="I54" s="233">
        <v>96</v>
      </c>
      <c r="J54" s="379"/>
      <c r="K54" s="382"/>
      <c r="O54" s="234"/>
      <c r="P54" s="234"/>
      <c r="Q54" s="227"/>
    </row>
    <row r="55" spans="1:17" s="180" customFormat="1" x14ac:dyDescent="0.25">
      <c r="A55" s="183"/>
      <c r="B55" s="175"/>
      <c r="C55" s="235"/>
      <c r="D55" s="175" t="s">
        <v>28</v>
      </c>
      <c r="E55" s="176" t="s">
        <v>29</v>
      </c>
      <c r="F55" s="177"/>
      <c r="G55" s="236"/>
      <c r="H55" s="236"/>
      <c r="I55" s="237"/>
      <c r="J55" s="379"/>
      <c r="K55" s="382"/>
      <c r="O55" s="238"/>
      <c r="P55" s="238"/>
      <c r="Q55" s="182"/>
    </row>
    <row r="56" spans="1:17" s="225" customFormat="1" x14ac:dyDescent="0.25">
      <c r="A56" s="228"/>
      <c r="B56" s="229"/>
      <c r="C56" s="230"/>
      <c r="D56" s="229"/>
      <c r="E56" s="240" t="s">
        <v>198</v>
      </c>
      <c r="F56" s="231" t="s">
        <v>185</v>
      </c>
      <c r="G56" s="232">
        <v>12</v>
      </c>
      <c r="H56" s="233">
        <v>11</v>
      </c>
      <c r="I56" s="233">
        <v>96</v>
      </c>
      <c r="J56" s="380"/>
      <c r="K56" s="383"/>
      <c r="O56" s="234"/>
      <c r="P56" s="234"/>
      <c r="Q56" s="227"/>
    </row>
    <row r="57" spans="1:17" s="180" customFormat="1" x14ac:dyDescent="0.25">
      <c r="A57" s="183"/>
      <c r="B57" s="249"/>
      <c r="C57" s="250"/>
      <c r="D57" s="251"/>
      <c r="E57" s="252" t="s">
        <v>30</v>
      </c>
      <c r="F57" s="253"/>
      <c r="G57" s="254"/>
      <c r="H57" s="254"/>
      <c r="I57" s="255">
        <f>AVERAGE(I52:I56)</f>
        <v>95.772409887251953</v>
      </c>
      <c r="J57" s="247"/>
      <c r="K57" s="248"/>
      <c r="O57" s="238"/>
      <c r="P57" s="238"/>
      <c r="Q57" s="182"/>
    </row>
    <row r="58" spans="1:17" s="180" customFormat="1" ht="30" x14ac:dyDescent="0.25">
      <c r="A58" s="183"/>
      <c r="B58" s="175" t="s">
        <v>45</v>
      </c>
      <c r="C58" s="184" t="s">
        <v>143</v>
      </c>
      <c r="D58" s="175" t="s">
        <v>22</v>
      </c>
      <c r="E58" s="176" t="s">
        <v>24</v>
      </c>
      <c r="F58" s="177"/>
      <c r="G58" s="178"/>
      <c r="H58" s="178"/>
      <c r="I58" s="179"/>
      <c r="J58" s="378"/>
      <c r="K58" s="384"/>
      <c r="O58" s="226"/>
      <c r="P58" s="226"/>
      <c r="Q58" s="182"/>
    </row>
    <row r="59" spans="1:17" s="225" customFormat="1" x14ac:dyDescent="0.25">
      <c r="A59" s="228"/>
      <c r="B59" s="229"/>
      <c r="C59" s="230"/>
      <c r="D59" s="229"/>
      <c r="E59" s="230" t="s">
        <v>25</v>
      </c>
      <c r="F59" s="231" t="s">
        <v>16</v>
      </c>
      <c r="G59" s="232">
        <v>5144200</v>
      </c>
      <c r="H59" s="232">
        <f>+[1]NOPEMBER!$E$12</f>
        <v>4210000</v>
      </c>
      <c r="I59" s="233">
        <f>+H59/G59*100</f>
        <v>81.839741845184861</v>
      </c>
      <c r="J59" s="379"/>
      <c r="K59" s="382"/>
      <c r="O59" s="227"/>
      <c r="P59" s="227"/>
      <c r="Q59" s="227"/>
    </row>
    <row r="60" spans="1:17" s="180" customFormat="1" x14ac:dyDescent="0.25">
      <c r="A60" s="183"/>
      <c r="B60" s="175"/>
      <c r="C60" s="235"/>
      <c r="D60" s="175" t="s">
        <v>26</v>
      </c>
      <c r="E60" s="176" t="s">
        <v>27</v>
      </c>
      <c r="F60" s="177"/>
      <c r="G60" s="236"/>
      <c r="H60" s="236"/>
      <c r="I60" s="237"/>
      <c r="J60" s="379"/>
      <c r="K60" s="382"/>
      <c r="O60" s="182"/>
      <c r="P60" s="182"/>
      <c r="Q60" s="182"/>
    </row>
    <row r="61" spans="1:17" s="225" customFormat="1" x14ac:dyDescent="0.25">
      <c r="A61" s="228"/>
      <c r="B61" s="229"/>
      <c r="C61" s="230"/>
      <c r="D61" s="229"/>
      <c r="E61" s="240" t="s">
        <v>199</v>
      </c>
      <c r="F61" s="231" t="s">
        <v>185</v>
      </c>
      <c r="G61" s="232">
        <v>12</v>
      </c>
      <c r="H61" s="233">
        <v>11</v>
      </c>
      <c r="I61" s="233">
        <f>+H61/G61*100</f>
        <v>91.666666666666657</v>
      </c>
      <c r="J61" s="379"/>
      <c r="K61" s="382"/>
      <c r="O61" s="227"/>
      <c r="P61" s="227"/>
      <c r="Q61" s="227"/>
    </row>
    <row r="62" spans="1:17" s="180" customFormat="1" x14ac:dyDescent="0.25">
      <c r="A62" s="183"/>
      <c r="B62" s="175"/>
      <c r="C62" s="235"/>
      <c r="D62" s="175" t="s">
        <v>28</v>
      </c>
      <c r="E62" s="176" t="s">
        <v>29</v>
      </c>
      <c r="F62" s="177"/>
      <c r="G62" s="236"/>
      <c r="H62" s="236"/>
      <c r="I62" s="237"/>
      <c r="J62" s="379"/>
      <c r="K62" s="382"/>
      <c r="O62" s="182"/>
      <c r="P62" s="182"/>
      <c r="Q62" s="182"/>
    </row>
    <row r="63" spans="1:17" s="225" customFormat="1" x14ac:dyDescent="0.25">
      <c r="A63" s="228"/>
      <c r="B63" s="229"/>
      <c r="C63" s="230"/>
      <c r="D63" s="229"/>
      <c r="E63" s="240" t="s">
        <v>200</v>
      </c>
      <c r="F63" s="231" t="s">
        <v>185</v>
      </c>
      <c r="G63" s="232">
        <v>12</v>
      </c>
      <c r="H63" s="233">
        <v>11</v>
      </c>
      <c r="I63" s="233">
        <f>+H63/G63*100</f>
        <v>91.666666666666657</v>
      </c>
      <c r="J63" s="380"/>
      <c r="K63" s="383"/>
      <c r="O63" s="227"/>
      <c r="P63" s="227"/>
      <c r="Q63" s="227"/>
    </row>
    <row r="64" spans="1:17" s="180" customFormat="1" x14ac:dyDescent="0.25">
      <c r="A64" s="183"/>
      <c r="B64" s="249"/>
      <c r="C64" s="250"/>
      <c r="D64" s="251"/>
      <c r="E64" s="252" t="s">
        <v>30</v>
      </c>
      <c r="F64" s="253"/>
      <c r="G64" s="254"/>
      <c r="H64" s="254"/>
      <c r="I64" s="255">
        <f>AVERAGE(I59:I63)</f>
        <v>88.391025059506049</v>
      </c>
      <c r="J64" s="247"/>
      <c r="K64" s="248"/>
      <c r="O64" s="182"/>
      <c r="P64" s="182"/>
      <c r="Q64" s="182"/>
    </row>
    <row r="65" spans="1:17" s="180" customFormat="1" ht="45" x14ac:dyDescent="0.25">
      <c r="A65" s="183"/>
      <c r="B65" s="334" t="s">
        <v>201</v>
      </c>
      <c r="C65" s="184" t="s">
        <v>203</v>
      </c>
      <c r="D65" s="175" t="s">
        <v>22</v>
      </c>
      <c r="E65" s="176" t="s">
        <v>24</v>
      </c>
      <c r="F65" s="177"/>
      <c r="G65" s="178"/>
      <c r="H65" s="178"/>
      <c r="I65" s="179"/>
      <c r="J65" s="378"/>
      <c r="K65" s="384"/>
      <c r="O65" s="182"/>
      <c r="P65" s="182"/>
      <c r="Q65" s="182"/>
    </row>
    <row r="66" spans="1:17" s="180" customFormat="1" x14ac:dyDescent="0.25">
      <c r="A66" s="183"/>
      <c r="B66" s="229"/>
      <c r="C66" s="230"/>
      <c r="D66" s="229"/>
      <c r="E66" s="230" t="s">
        <v>25</v>
      </c>
      <c r="F66" s="231" t="s">
        <v>16</v>
      </c>
      <c r="G66" s="232">
        <v>15011900</v>
      </c>
      <c r="H66" s="232">
        <f>+[1]NOPEMBER!$E$13</f>
        <v>15011900</v>
      </c>
      <c r="I66" s="233">
        <f>+H66/G66*100</f>
        <v>100</v>
      </c>
      <c r="J66" s="379"/>
      <c r="K66" s="382"/>
      <c r="O66" s="182"/>
      <c r="P66" s="182"/>
      <c r="Q66" s="182"/>
    </row>
    <row r="67" spans="1:17" s="180" customFormat="1" x14ac:dyDescent="0.25">
      <c r="A67" s="183"/>
      <c r="B67" s="175"/>
      <c r="C67" s="235"/>
      <c r="D67" s="175" t="s">
        <v>26</v>
      </c>
      <c r="E67" s="176" t="s">
        <v>27</v>
      </c>
      <c r="F67" s="177"/>
      <c r="G67" s="236"/>
      <c r="H67" s="236"/>
      <c r="I67" s="237"/>
      <c r="J67" s="379"/>
      <c r="K67" s="382"/>
      <c r="O67" s="182"/>
      <c r="P67" s="182"/>
      <c r="Q67" s="182"/>
    </row>
    <row r="68" spans="1:17" s="180" customFormat="1" ht="30" x14ac:dyDescent="0.25">
      <c r="A68" s="183"/>
      <c r="B68" s="229"/>
      <c r="C68" s="230"/>
      <c r="D68" s="229"/>
      <c r="E68" s="240" t="s">
        <v>202</v>
      </c>
      <c r="F68" s="231" t="s">
        <v>185</v>
      </c>
      <c r="G68" s="232">
        <v>12</v>
      </c>
      <c r="H68" s="233">
        <v>11</v>
      </c>
      <c r="I68" s="233">
        <v>100</v>
      </c>
      <c r="J68" s="379"/>
      <c r="K68" s="382"/>
      <c r="O68" s="182"/>
      <c r="P68" s="182"/>
      <c r="Q68" s="182"/>
    </row>
    <row r="69" spans="1:17" s="180" customFormat="1" x14ac:dyDescent="0.25">
      <c r="A69" s="183"/>
      <c r="B69" s="175"/>
      <c r="C69" s="235"/>
      <c r="D69" s="175" t="s">
        <v>28</v>
      </c>
      <c r="E69" s="176" t="s">
        <v>29</v>
      </c>
      <c r="F69" s="177"/>
      <c r="G69" s="236"/>
      <c r="H69" s="236"/>
      <c r="I69" s="237"/>
      <c r="J69" s="379"/>
      <c r="K69" s="382"/>
      <c r="O69" s="182"/>
      <c r="P69" s="182"/>
      <c r="Q69" s="182"/>
    </row>
    <row r="70" spans="1:17" s="180" customFormat="1" ht="30" x14ac:dyDescent="0.25">
      <c r="A70" s="183"/>
      <c r="B70" s="229"/>
      <c r="C70" s="230"/>
      <c r="D70" s="229"/>
      <c r="E70" s="240" t="s">
        <v>202</v>
      </c>
      <c r="F70" s="231" t="s">
        <v>185</v>
      </c>
      <c r="G70" s="232">
        <v>12</v>
      </c>
      <c r="H70" s="233">
        <v>11</v>
      </c>
      <c r="I70" s="233">
        <v>100</v>
      </c>
      <c r="J70" s="380"/>
      <c r="K70" s="383"/>
      <c r="O70" s="182"/>
      <c r="P70" s="182"/>
      <c r="Q70" s="182"/>
    </row>
    <row r="71" spans="1:17" s="180" customFormat="1" x14ac:dyDescent="0.25">
      <c r="A71" s="183"/>
      <c r="B71" s="249"/>
      <c r="C71" s="250"/>
      <c r="D71" s="251"/>
      <c r="E71" s="252" t="s">
        <v>30</v>
      </c>
      <c r="F71" s="253"/>
      <c r="G71" s="254"/>
      <c r="H71" s="254"/>
      <c r="I71" s="255">
        <f>AVERAGE(I66:I70)</f>
        <v>100</v>
      </c>
      <c r="J71" s="247"/>
      <c r="K71" s="248"/>
      <c r="O71" s="182"/>
      <c r="P71" s="182"/>
      <c r="Q71" s="182"/>
    </row>
    <row r="72" spans="1:17" s="180" customFormat="1" ht="30" customHeight="1" x14ac:dyDescent="0.25">
      <c r="A72" s="183"/>
      <c r="B72" s="175" t="s">
        <v>47</v>
      </c>
      <c r="C72" s="184" t="s">
        <v>48</v>
      </c>
      <c r="D72" s="175" t="s">
        <v>22</v>
      </c>
      <c r="E72" s="176" t="s">
        <v>24</v>
      </c>
      <c r="F72" s="177"/>
      <c r="G72" s="178"/>
      <c r="H72" s="178"/>
      <c r="I72" s="179"/>
      <c r="J72" s="378"/>
      <c r="K72" s="384"/>
      <c r="O72" s="226"/>
      <c r="P72" s="226"/>
      <c r="Q72" s="182"/>
    </row>
    <row r="73" spans="1:17" s="225" customFormat="1" x14ac:dyDescent="0.25">
      <c r="A73" s="228"/>
      <c r="B73" s="229"/>
      <c r="C73" s="230"/>
      <c r="D73" s="229"/>
      <c r="E73" s="230" t="s">
        <v>25</v>
      </c>
      <c r="F73" s="231" t="s">
        <v>16</v>
      </c>
      <c r="G73" s="232">
        <v>53495000</v>
      </c>
      <c r="H73" s="232">
        <f>+[1]NOPEMBER!$E$14</f>
        <v>45809500</v>
      </c>
      <c r="I73" s="233">
        <f>+H73/G73*100</f>
        <v>85.633236751098224</v>
      </c>
      <c r="J73" s="379"/>
      <c r="K73" s="382"/>
      <c r="O73" s="234"/>
      <c r="P73" s="234"/>
      <c r="Q73" s="227"/>
    </row>
    <row r="74" spans="1:17" s="180" customFormat="1" x14ac:dyDescent="0.25">
      <c r="A74" s="183"/>
      <c r="B74" s="175"/>
      <c r="C74" s="235"/>
      <c r="D74" s="175" t="s">
        <v>26</v>
      </c>
      <c r="E74" s="176" t="s">
        <v>27</v>
      </c>
      <c r="F74" s="177"/>
      <c r="G74" s="236"/>
      <c r="H74" s="236"/>
      <c r="I74" s="237"/>
      <c r="J74" s="379"/>
      <c r="K74" s="382"/>
      <c r="O74" s="238"/>
      <c r="P74" s="238"/>
      <c r="Q74" s="182"/>
    </row>
    <row r="75" spans="1:17" s="225" customFormat="1" x14ac:dyDescent="0.25">
      <c r="A75" s="228"/>
      <c r="B75" s="229"/>
      <c r="C75" s="230"/>
      <c r="D75" s="229"/>
      <c r="E75" s="240" t="s">
        <v>204</v>
      </c>
      <c r="F75" s="231" t="s">
        <v>33</v>
      </c>
      <c r="G75" s="232">
        <v>7</v>
      </c>
      <c r="H75" s="233">
        <v>6</v>
      </c>
      <c r="I75" s="233">
        <f>+H75/G75*100</f>
        <v>85.714285714285708</v>
      </c>
      <c r="J75" s="379"/>
      <c r="K75" s="382"/>
      <c r="O75" s="234"/>
      <c r="P75" s="234"/>
      <c r="Q75" s="227"/>
    </row>
    <row r="76" spans="1:17" s="180" customFormat="1" x14ac:dyDescent="0.25">
      <c r="A76" s="183"/>
      <c r="B76" s="175"/>
      <c r="C76" s="235"/>
      <c r="D76" s="175" t="s">
        <v>28</v>
      </c>
      <c r="E76" s="176" t="s">
        <v>29</v>
      </c>
      <c r="F76" s="177"/>
      <c r="G76" s="236"/>
      <c r="H76" s="236"/>
      <c r="I76" s="237"/>
      <c r="J76" s="379"/>
      <c r="K76" s="382"/>
      <c r="O76" s="238"/>
      <c r="P76" s="238"/>
      <c r="Q76" s="182"/>
    </row>
    <row r="77" spans="1:17" s="225" customFormat="1" x14ac:dyDescent="0.25">
      <c r="A77" s="228"/>
      <c r="B77" s="229"/>
      <c r="C77" s="230"/>
      <c r="D77" s="229"/>
      <c r="E77" s="240" t="s">
        <v>205</v>
      </c>
      <c r="F77" s="231" t="s">
        <v>33</v>
      </c>
      <c r="G77" s="232">
        <v>7</v>
      </c>
      <c r="H77" s="233">
        <v>6</v>
      </c>
      <c r="I77" s="233">
        <f>+H77/G77*100</f>
        <v>85.714285714285708</v>
      </c>
      <c r="J77" s="380"/>
      <c r="K77" s="383"/>
      <c r="O77" s="234"/>
      <c r="P77" s="234"/>
      <c r="Q77" s="227"/>
    </row>
    <row r="78" spans="1:17" s="180" customFormat="1" x14ac:dyDescent="0.25">
      <c r="A78" s="183"/>
      <c r="B78" s="249"/>
      <c r="C78" s="250"/>
      <c r="D78" s="251"/>
      <c r="E78" s="252" t="s">
        <v>30</v>
      </c>
      <c r="F78" s="253"/>
      <c r="G78" s="254"/>
      <c r="H78" s="254"/>
      <c r="I78" s="255">
        <f>AVERAGE(I73:I77)</f>
        <v>85.687269393223218</v>
      </c>
      <c r="J78" s="247"/>
      <c r="K78" s="248"/>
      <c r="O78" s="238"/>
      <c r="P78" s="238"/>
      <c r="Q78" s="182"/>
    </row>
    <row r="79" spans="1:17" s="180" customFormat="1" ht="44.45" customHeight="1" x14ac:dyDescent="0.25">
      <c r="A79" s="183"/>
      <c r="B79" s="175" t="s">
        <v>49</v>
      </c>
      <c r="C79" s="184" t="s">
        <v>50</v>
      </c>
      <c r="D79" s="175" t="s">
        <v>22</v>
      </c>
      <c r="E79" s="176" t="s">
        <v>24</v>
      </c>
      <c r="F79" s="177"/>
      <c r="G79" s="178"/>
      <c r="H79" s="178"/>
      <c r="I79" s="179"/>
      <c r="J79" s="378"/>
      <c r="K79" s="384"/>
      <c r="O79" s="226"/>
      <c r="P79" s="226"/>
      <c r="Q79" s="182"/>
    </row>
    <row r="80" spans="1:17" s="225" customFormat="1" x14ac:dyDescent="0.25">
      <c r="A80" s="228"/>
      <c r="B80" s="229"/>
      <c r="C80" s="230"/>
      <c r="D80" s="229"/>
      <c r="E80" s="230" t="s">
        <v>25</v>
      </c>
      <c r="F80" s="231" t="s">
        <v>16</v>
      </c>
      <c r="G80" s="232">
        <v>6200000</v>
      </c>
      <c r="H80" s="232">
        <f>+[1]NOPEMBER!$E$15</f>
        <v>5676000</v>
      </c>
      <c r="I80" s="233">
        <f>+H80/G80*100</f>
        <v>91.548387096774192</v>
      </c>
      <c r="J80" s="379"/>
      <c r="K80" s="382"/>
      <c r="O80" s="234"/>
      <c r="P80" s="234"/>
      <c r="Q80" s="227"/>
    </row>
    <row r="81" spans="1:17" s="180" customFormat="1" x14ac:dyDescent="0.25">
      <c r="A81" s="183"/>
      <c r="B81" s="175"/>
      <c r="C81" s="235"/>
      <c r="D81" s="175" t="s">
        <v>26</v>
      </c>
      <c r="E81" s="176" t="s">
        <v>27</v>
      </c>
      <c r="F81" s="177"/>
      <c r="G81" s="236"/>
      <c r="H81" s="236"/>
      <c r="I81" s="237"/>
      <c r="J81" s="379"/>
      <c r="K81" s="382"/>
      <c r="O81" s="238"/>
      <c r="P81" s="238"/>
      <c r="Q81" s="182"/>
    </row>
    <row r="82" spans="1:17" s="225" customFormat="1" ht="30" x14ac:dyDescent="0.25">
      <c r="A82" s="228"/>
      <c r="B82" s="229"/>
      <c r="C82" s="230"/>
      <c r="D82" s="229"/>
      <c r="E82" s="240" t="s">
        <v>206</v>
      </c>
      <c r="F82" s="231" t="s">
        <v>185</v>
      </c>
      <c r="G82" s="232">
        <v>12</v>
      </c>
      <c r="H82" s="233">
        <v>11</v>
      </c>
      <c r="I82" s="233">
        <f>+H82/G82*100</f>
        <v>91.666666666666657</v>
      </c>
      <c r="J82" s="379"/>
      <c r="K82" s="382"/>
      <c r="O82" s="234"/>
      <c r="P82" s="234"/>
      <c r="Q82" s="227"/>
    </row>
    <row r="83" spans="1:17" s="180" customFormat="1" x14ac:dyDescent="0.25">
      <c r="A83" s="183"/>
      <c r="B83" s="175"/>
      <c r="C83" s="235"/>
      <c r="D83" s="175" t="s">
        <v>28</v>
      </c>
      <c r="E83" s="176" t="s">
        <v>29</v>
      </c>
      <c r="F83" s="177"/>
      <c r="G83" s="236"/>
      <c r="H83" s="236"/>
      <c r="I83" s="237"/>
      <c r="J83" s="379"/>
      <c r="K83" s="382"/>
      <c r="O83" s="238"/>
      <c r="P83" s="238"/>
      <c r="Q83" s="182"/>
    </row>
    <row r="84" spans="1:17" s="225" customFormat="1" ht="30" x14ac:dyDescent="0.25">
      <c r="A84" s="228"/>
      <c r="B84" s="229"/>
      <c r="C84" s="230"/>
      <c r="D84" s="229"/>
      <c r="E84" s="240" t="s">
        <v>207</v>
      </c>
      <c r="F84" s="231" t="s">
        <v>185</v>
      </c>
      <c r="G84" s="232">
        <v>12</v>
      </c>
      <c r="H84" s="233">
        <v>11</v>
      </c>
      <c r="I84" s="233">
        <f>+H84/G84*100</f>
        <v>91.666666666666657</v>
      </c>
      <c r="J84" s="380"/>
      <c r="K84" s="383"/>
      <c r="O84" s="234"/>
      <c r="P84" s="234"/>
      <c r="Q84" s="227"/>
    </row>
    <row r="85" spans="1:17" s="180" customFormat="1" x14ac:dyDescent="0.25">
      <c r="A85" s="183"/>
      <c r="B85" s="249"/>
      <c r="C85" s="250"/>
      <c r="D85" s="251"/>
      <c r="E85" s="252" t="s">
        <v>30</v>
      </c>
      <c r="F85" s="253"/>
      <c r="G85" s="254"/>
      <c r="H85" s="254"/>
      <c r="I85" s="255">
        <f>AVERAGE(I80:I84)</f>
        <v>91.627240143369178</v>
      </c>
      <c r="J85" s="247"/>
      <c r="K85" s="248"/>
      <c r="O85" s="238"/>
      <c r="P85" s="238"/>
      <c r="Q85" s="182"/>
    </row>
    <row r="86" spans="1:17" s="180" customFormat="1" ht="30" customHeight="1" x14ac:dyDescent="0.25">
      <c r="A86" s="183"/>
      <c r="B86" s="175" t="s">
        <v>51</v>
      </c>
      <c r="C86" s="184" t="s">
        <v>52</v>
      </c>
      <c r="D86" s="175" t="s">
        <v>22</v>
      </c>
      <c r="E86" s="176" t="s">
        <v>24</v>
      </c>
      <c r="F86" s="177"/>
      <c r="G86" s="178"/>
      <c r="H86" s="178"/>
      <c r="I86" s="179"/>
      <c r="J86" s="378"/>
      <c r="K86" s="384"/>
      <c r="O86" s="226"/>
      <c r="P86" s="226"/>
      <c r="Q86" s="182"/>
    </row>
    <row r="87" spans="1:17" s="225" customFormat="1" x14ac:dyDescent="0.25">
      <c r="A87" s="228"/>
      <c r="B87" s="229"/>
      <c r="C87" s="230"/>
      <c r="D87" s="229"/>
      <c r="E87" s="230" t="s">
        <v>25</v>
      </c>
      <c r="F87" s="231" t="s">
        <v>16</v>
      </c>
      <c r="G87" s="232">
        <v>122691760</v>
      </c>
      <c r="H87" s="232">
        <f>+[1]NOPEMBER!$E$16</f>
        <v>121265760</v>
      </c>
      <c r="I87" s="233">
        <f>+H87/G87*100</f>
        <v>98.837737758428119</v>
      </c>
      <c r="J87" s="379"/>
      <c r="K87" s="382"/>
      <c r="O87" s="234"/>
      <c r="P87" s="234"/>
      <c r="Q87" s="227"/>
    </row>
    <row r="88" spans="1:17" s="180" customFormat="1" x14ac:dyDescent="0.25">
      <c r="A88" s="183"/>
      <c r="B88" s="175"/>
      <c r="C88" s="235"/>
      <c r="D88" s="175" t="s">
        <v>26</v>
      </c>
      <c r="E88" s="176" t="s">
        <v>27</v>
      </c>
      <c r="F88" s="177"/>
      <c r="G88" s="236"/>
      <c r="H88" s="236"/>
      <c r="I88" s="237"/>
      <c r="J88" s="379"/>
      <c r="K88" s="382"/>
      <c r="O88" s="182"/>
      <c r="P88" s="182"/>
      <c r="Q88" s="182"/>
    </row>
    <row r="89" spans="1:17" s="225" customFormat="1" x14ac:dyDescent="0.25">
      <c r="A89" s="228"/>
      <c r="B89" s="229"/>
      <c r="C89" s="230"/>
      <c r="D89" s="229"/>
      <c r="E89" s="240" t="s">
        <v>208</v>
      </c>
      <c r="F89" s="231" t="s">
        <v>185</v>
      </c>
      <c r="G89" s="232">
        <v>12</v>
      </c>
      <c r="H89" s="233">
        <v>11</v>
      </c>
      <c r="I89" s="233">
        <v>99</v>
      </c>
      <c r="J89" s="379"/>
      <c r="K89" s="382"/>
      <c r="O89" s="227"/>
      <c r="P89" s="227"/>
      <c r="Q89" s="227"/>
    </row>
    <row r="90" spans="1:17" s="180" customFormat="1" x14ac:dyDescent="0.25">
      <c r="A90" s="183"/>
      <c r="B90" s="175"/>
      <c r="C90" s="235"/>
      <c r="D90" s="175" t="s">
        <v>28</v>
      </c>
      <c r="E90" s="176" t="s">
        <v>29</v>
      </c>
      <c r="F90" s="177"/>
      <c r="G90" s="236"/>
      <c r="H90" s="236"/>
      <c r="I90" s="237"/>
      <c r="J90" s="379"/>
      <c r="K90" s="382"/>
      <c r="O90" s="182"/>
      <c r="P90" s="182"/>
      <c r="Q90" s="182"/>
    </row>
    <row r="91" spans="1:17" s="225" customFormat="1" x14ac:dyDescent="0.25">
      <c r="A91" s="228"/>
      <c r="B91" s="229"/>
      <c r="C91" s="230"/>
      <c r="D91" s="229"/>
      <c r="E91" s="240" t="s">
        <v>209</v>
      </c>
      <c r="F91" s="231" t="s">
        <v>185</v>
      </c>
      <c r="G91" s="232">
        <v>12</v>
      </c>
      <c r="H91" s="233">
        <v>11</v>
      </c>
      <c r="I91" s="233">
        <v>99</v>
      </c>
      <c r="J91" s="380"/>
      <c r="K91" s="383"/>
      <c r="O91" s="227"/>
      <c r="P91" s="227"/>
      <c r="Q91" s="227"/>
    </row>
    <row r="92" spans="1:17" s="180" customFormat="1" x14ac:dyDescent="0.25">
      <c r="A92" s="183"/>
      <c r="B92" s="249"/>
      <c r="C92" s="250"/>
      <c r="D92" s="251"/>
      <c r="E92" s="252" t="s">
        <v>30</v>
      </c>
      <c r="F92" s="253"/>
      <c r="G92" s="254"/>
      <c r="H92" s="254"/>
      <c r="I92" s="255">
        <f>AVERAGE(I87:I91)</f>
        <v>98.945912586142711</v>
      </c>
      <c r="J92" s="247"/>
      <c r="K92" s="248"/>
      <c r="O92" s="182"/>
      <c r="P92" s="182"/>
      <c r="Q92" s="182"/>
    </row>
    <row r="93" spans="1:17" s="180" customFormat="1" ht="46.15" customHeight="1" x14ac:dyDescent="0.25">
      <c r="A93" s="183"/>
      <c r="B93" s="175" t="s">
        <v>53</v>
      </c>
      <c r="C93" s="184" t="s">
        <v>54</v>
      </c>
      <c r="D93" s="175" t="s">
        <v>22</v>
      </c>
      <c r="E93" s="176" t="s">
        <v>24</v>
      </c>
      <c r="F93" s="177"/>
      <c r="G93" s="178"/>
      <c r="H93" s="178"/>
      <c r="I93" s="179"/>
      <c r="J93" s="378"/>
      <c r="K93" s="384"/>
      <c r="O93" s="181"/>
      <c r="P93" s="181"/>
      <c r="Q93" s="182"/>
    </row>
    <row r="94" spans="1:17" s="225" customFormat="1" x14ac:dyDescent="0.25">
      <c r="A94" s="228"/>
      <c r="B94" s="229"/>
      <c r="C94" s="230"/>
      <c r="D94" s="229"/>
      <c r="E94" s="230" t="s">
        <v>25</v>
      </c>
      <c r="F94" s="231" t="s">
        <v>16</v>
      </c>
      <c r="G94" s="256">
        <v>305776140</v>
      </c>
      <c r="H94" s="232">
        <f>+[1]NOPEMBER!$E$17</f>
        <v>268623500</v>
      </c>
      <c r="I94" s="233">
        <f>+H94/G94*100</f>
        <v>87.849725619533288</v>
      </c>
      <c r="J94" s="379"/>
      <c r="K94" s="382"/>
      <c r="O94" s="227"/>
      <c r="P94" s="227"/>
      <c r="Q94" s="227"/>
    </row>
    <row r="95" spans="1:17" s="180" customFormat="1" x14ac:dyDescent="0.25">
      <c r="A95" s="183"/>
      <c r="B95" s="175"/>
      <c r="C95" s="235"/>
      <c r="D95" s="175" t="s">
        <v>26</v>
      </c>
      <c r="E95" s="176" t="s">
        <v>27</v>
      </c>
      <c r="F95" s="177"/>
      <c r="G95" s="236"/>
      <c r="H95" s="236"/>
      <c r="I95" s="237"/>
      <c r="J95" s="379"/>
      <c r="K95" s="382"/>
      <c r="O95" s="182"/>
      <c r="P95" s="182"/>
      <c r="Q95" s="182"/>
    </row>
    <row r="96" spans="1:17" s="225" customFormat="1" ht="30" x14ac:dyDescent="0.25">
      <c r="A96" s="228"/>
      <c r="B96" s="229"/>
      <c r="C96" s="230"/>
      <c r="D96" s="229"/>
      <c r="E96" s="240" t="s">
        <v>210</v>
      </c>
      <c r="F96" s="231" t="s">
        <v>185</v>
      </c>
      <c r="G96" s="232">
        <v>12</v>
      </c>
      <c r="H96" s="233">
        <v>11</v>
      </c>
      <c r="I96" s="233">
        <f>+H96/G96*100</f>
        <v>91.666666666666657</v>
      </c>
      <c r="J96" s="379"/>
      <c r="K96" s="382"/>
      <c r="O96" s="227"/>
      <c r="P96" s="227"/>
      <c r="Q96" s="227"/>
    </row>
    <row r="97" spans="1:17" s="180" customFormat="1" x14ac:dyDescent="0.25">
      <c r="A97" s="183"/>
      <c r="B97" s="175"/>
      <c r="C97" s="235"/>
      <c r="D97" s="175" t="s">
        <v>28</v>
      </c>
      <c r="E97" s="176" t="s">
        <v>29</v>
      </c>
      <c r="F97" s="177"/>
      <c r="G97" s="236"/>
      <c r="H97" s="236"/>
      <c r="I97" s="237"/>
      <c r="J97" s="379"/>
      <c r="K97" s="382"/>
      <c r="O97" s="182"/>
      <c r="P97" s="182"/>
      <c r="Q97" s="182"/>
    </row>
    <row r="98" spans="1:17" s="225" customFormat="1" ht="30" x14ac:dyDescent="0.25">
      <c r="A98" s="228"/>
      <c r="B98" s="229"/>
      <c r="C98" s="230"/>
      <c r="D98" s="229"/>
      <c r="E98" s="240" t="s">
        <v>211</v>
      </c>
      <c r="F98" s="231" t="s">
        <v>185</v>
      </c>
      <c r="G98" s="232">
        <v>12</v>
      </c>
      <c r="H98" s="233">
        <v>11</v>
      </c>
      <c r="I98" s="233">
        <f>+H98/G98*100</f>
        <v>91.666666666666657</v>
      </c>
      <c r="J98" s="380"/>
      <c r="K98" s="383"/>
      <c r="O98" s="227"/>
      <c r="P98" s="227"/>
      <c r="Q98" s="227"/>
    </row>
    <row r="99" spans="1:17" s="180" customFormat="1" x14ac:dyDescent="0.25">
      <c r="A99" s="183"/>
      <c r="B99" s="249"/>
      <c r="C99" s="250"/>
      <c r="D99" s="251"/>
      <c r="E99" s="252" t="s">
        <v>30</v>
      </c>
      <c r="F99" s="253"/>
      <c r="G99" s="254"/>
      <c r="H99" s="254"/>
      <c r="I99" s="255">
        <f>AVERAGE(I94:I98)</f>
        <v>90.394352984288886</v>
      </c>
      <c r="J99" s="247"/>
      <c r="K99" s="248"/>
      <c r="O99" s="238"/>
      <c r="P99" s="238"/>
      <c r="Q99" s="182"/>
    </row>
    <row r="100" spans="1:17" s="180" customFormat="1" ht="31.9" customHeight="1" x14ac:dyDescent="0.25">
      <c r="A100" s="183"/>
      <c r="B100" s="175" t="s">
        <v>55</v>
      </c>
      <c r="C100" s="184" t="s">
        <v>56</v>
      </c>
      <c r="D100" s="175" t="s">
        <v>22</v>
      </c>
      <c r="E100" s="176" t="s">
        <v>24</v>
      </c>
      <c r="F100" s="177"/>
      <c r="G100" s="178"/>
      <c r="H100" s="178"/>
      <c r="I100" s="179"/>
      <c r="J100" s="378"/>
      <c r="K100" s="384"/>
      <c r="O100" s="226"/>
      <c r="P100" s="226"/>
      <c r="Q100" s="182"/>
    </row>
    <row r="101" spans="1:17" s="225" customFormat="1" x14ac:dyDescent="0.25">
      <c r="A101" s="228"/>
      <c r="B101" s="229"/>
      <c r="C101" s="230"/>
      <c r="D101" s="229"/>
      <c r="E101" s="230" t="s">
        <v>25</v>
      </c>
      <c r="F101" s="231" t="s">
        <v>16</v>
      </c>
      <c r="G101" s="232">
        <v>200896000</v>
      </c>
      <c r="H101" s="256">
        <f>+[1]NOPEMBER!$E$18</f>
        <v>183688000</v>
      </c>
      <c r="I101" s="233">
        <f>+H101/G101*100</f>
        <v>91.434374004460011</v>
      </c>
      <c r="J101" s="379"/>
      <c r="K101" s="382"/>
      <c r="O101" s="234"/>
      <c r="P101" s="234"/>
      <c r="Q101" s="227"/>
    </row>
    <row r="102" spans="1:17" s="180" customFormat="1" x14ac:dyDescent="0.25">
      <c r="A102" s="183"/>
      <c r="B102" s="175"/>
      <c r="C102" s="235"/>
      <c r="D102" s="175" t="s">
        <v>26</v>
      </c>
      <c r="E102" s="176" t="s">
        <v>27</v>
      </c>
      <c r="F102" s="177"/>
      <c r="G102" s="236"/>
      <c r="H102" s="236"/>
      <c r="I102" s="237"/>
      <c r="J102" s="379"/>
      <c r="K102" s="382"/>
      <c r="O102" s="238"/>
      <c r="P102" s="238"/>
      <c r="Q102" s="182"/>
    </row>
    <row r="103" spans="1:17" s="225" customFormat="1" x14ac:dyDescent="0.25">
      <c r="A103" s="228"/>
      <c r="B103" s="229"/>
      <c r="C103" s="230"/>
      <c r="D103" s="229"/>
      <c r="E103" s="240" t="s">
        <v>212</v>
      </c>
      <c r="F103" s="231" t="s">
        <v>185</v>
      </c>
      <c r="G103" s="232">
        <v>12</v>
      </c>
      <c r="H103" s="233">
        <v>11</v>
      </c>
      <c r="I103" s="233">
        <f>+H103/G103*100</f>
        <v>91.666666666666657</v>
      </c>
      <c r="J103" s="379"/>
      <c r="K103" s="382"/>
      <c r="O103" s="234"/>
      <c r="P103" s="234"/>
      <c r="Q103" s="227"/>
    </row>
    <row r="104" spans="1:17" s="180" customFormat="1" x14ac:dyDescent="0.25">
      <c r="A104" s="183"/>
      <c r="B104" s="175"/>
      <c r="C104" s="235"/>
      <c r="D104" s="175" t="s">
        <v>28</v>
      </c>
      <c r="E104" s="176" t="s">
        <v>29</v>
      </c>
      <c r="F104" s="177"/>
      <c r="G104" s="236"/>
      <c r="H104" s="236"/>
      <c r="I104" s="237"/>
      <c r="J104" s="379"/>
      <c r="K104" s="382"/>
      <c r="O104" s="238"/>
      <c r="P104" s="238"/>
      <c r="Q104" s="182"/>
    </row>
    <row r="105" spans="1:17" s="225" customFormat="1" x14ac:dyDescent="0.25">
      <c r="A105" s="228"/>
      <c r="B105" s="229"/>
      <c r="C105" s="230"/>
      <c r="D105" s="229"/>
      <c r="E105" s="240" t="s">
        <v>213</v>
      </c>
      <c r="F105" s="231" t="s">
        <v>185</v>
      </c>
      <c r="G105" s="232">
        <v>12</v>
      </c>
      <c r="H105" s="233">
        <v>11</v>
      </c>
      <c r="I105" s="233">
        <f>+H105/G105*100</f>
        <v>91.666666666666657</v>
      </c>
      <c r="J105" s="380"/>
      <c r="K105" s="383"/>
      <c r="O105" s="234"/>
      <c r="P105" s="234"/>
      <c r="Q105" s="227"/>
    </row>
    <row r="106" spans="1:17" s="180" customFormat="1" x14ac:dyDescent="0.25">
      <c r="A106" s="258"/>
      <c r="B106" s="249"/>
      <c r="C106" s="250"/>
      <c r="D106" s="251"/>
      <c r="E106" s="252" t="s">
        <v>30</v>
      </c>
      <c r="F106" s="253"/>
      <c r="G106" s="254"/>
      <c r="H106" s="254"/>
      <c r="I106" s="255">
        <f>AVERAGE(I101:I105)</f>
        <v>91.589235779264456</v>
      </c>
      <c r="J106" s="247"/>
      <c r="K106" s="248"/>
      <c r="O106" s="238"/>
      <c r="P106" s="238"/>
      <c r="Q106" s="182"/>
    </row>
    <row r="107" spans="1:17" s="180" customFormat="1" ht="48.75" customHeight="1" x14ac:dyDescent="0.25">
      <c r="A107" s="259" t="s">
        <v>77</v>
      </c>
      <c r="B107" s="175" t="s">
        <v>22</v>
      </c>
      <c r="C107" s="184" t="s">
        <v>57</v>
      </c>
      <c r="D107" s="175" t="s">
        <v>22</v>
      </c>
      <c r="E107" s="176" t="s">
        <v>24</v>
      </c>
      <c r="F107" s="177"/>
      <c r="G107" s="178"/>
      <c r="H107" s="178"/>
      <c r="I107" s="179"/>
      <c r="J107" s="378"/>
      <c r="K107" s="384"/>
      <c r="O107" s="226"/>
      <c r="P107" s="226"/>
      <c r="Q107" s="182"/>
    </row>
    <row r="108" spans="1:17" s="225" customFormat="1" x14ac:dyDescent="0.25">
      <c r="A108" s="228"/>
      <c r="B108" s="229"/>
      <c r="C108" s="230"/>
      <c r="D108" s="229"/>
      <c r="E108" s="230" t="s">
        <v>25</v>
      </c>
      <c r="F108" s="231" t="s">
        <v>16</v>
      </c>
      <c r="G108" s="232">
        <v>91328000</v>
      </c>
      <c r="H108" s="232">
        <f>+[1]NOPEMBER!$E$19</f>
        <v>89555900</v>
      </c>
      <c r="I108" s="233">
        <f>+H108/G108*100</f>
        <v>98.05963121934127</v>
      </c>
      <c r="J108" s="379"/>
      <c r="K108" s="382"/>
      <c r="O108" s="234"/>
      <c r="P108" s="234"/>
      <c r="Q108" s="227"/>
    </row>
    <row r="109" spans="1:17" s="180" customFormat="1" x14ac:dyDescent="0.25">
      <c r="A109" s="183"/>
      <c r="B109" s="175"/>
      <c r="C109" s="235"/>
      <c r="D109" s="175" t="s">
        <v>26</v>
      </c>
      <c r="E109" s="176" t="s">
        <v>27</v>
      </c>
      <c r="F109" s="177"/>
      <c r="G109" s="236"/>
      <c r="H109" s="236"/>
      <c r="I109" s="237"/>
      <c r="J109" s="379"/>
      <c r="K109" s="382"/>
      <c r="O109" s="238"/>
      <c r="P109" s="238"/>
      <c r="Q109" s="182"/>
    </row>
    <row r="110" spans="1:17" s="225" customFormat="1" ht="30" x14ac:dyDescent="0.25">
      <c r="A110" s="228"/>
      <c r="B110" s="229"/>
      <c r="C110" s="230"/>
      <c r="D110" s="229"/>
      <c r="E110" s="240" t="s">
        <v>214</v>
      </c>
      <c r="F110" s="231" t="s">
        <v>185</v>
      </c>
      <c r="G110" s="232">
        <v>12</v>
      </c>
      <c r="H110" s="233">
        <v>11</v>
      </c>
      <c r="I110" s="233">
        <v>99</v>
      </c>
      <c r="J110" s="379"/>
      <c r="K110" s="382"/>
      <c r="O110" s="234"/>
      <c r="P110" s="234"/>
      <c r="Q110" s="227"/>
    </row>
    <row r="111" spans="1:17" s="180" customFormat="1" x14ac:dyDescent="0.25">
      <c r="A111" s="183"/>
      <c r="B111" s="175"/>
      <c r="C111" s="235"/>
      <c r="D111" s="175" t="s">
        <v>28</v>
      </c>
      <c r="E111" s="176" t="s">
        <v>29</v>
      </c>
      <c r="F111" s="177"/>
      <c r="G111" s="236"/>
      <c r="H111" s="236"/>
      <c r="I111" s="237"/>
      <c r="J111" s="379"/>
      <c r="K111" s="382"/>
      <c r="O111" s="238"/>
      <c r="P111" s="238"/>
      <c r="Q111" s="182"/>
    </row>
    <row r="112" spans="1:17" s="225" customFormat="1" ht="30" x14ac:dyDescent="0.25">
      <c r="A112" s="228"/>
      <c r="B112" s="229"/>
      <c r="C112" s="230"/>
      <c r="D112" s="229"/>
      <c r="E112" s="240" t="s">
        <v>215</v>
      </c>
      <c r="F112" s="231" t="s">
        <v>185</v>
      </c>
      <c r="G112" s="232">
        <v>12</v>
      </c>
      <c r="H112" s="233">
        <v>11</v>
      </c>
      <c r="I112" s="233">
        <v>99</v>
      </c>
      <c r="J112" s="380"/>
      <c r="K112" s="383"/>
      <c r="O112" s="234"/>
      <c r="P112" s="234"/>
      <c r="Q112" s="227"/>
    </row>
    <row r="113" spans="1:17" s="225" customFormat="1" x14ac:dyDescent="0.25">
      <c r="A113" s="228"/>
      <c r="B113" s="241"/>
      <c r="C113" s="250"/>
      <c r="D113" s="251"/>
      <c r="E113" s="252" t="s">
        <v>30</v>
      </c>
      <c r="F113" s="253"/>
      <c r="G113" s="254"/>
      <c r="H113" s="254"/>
      <c r="I113" s="255">
        <f>AVERAGE(I108:I112)</f>
        <v>98.686543739780419</v>
      </c>
      <c r="J113" s="247"/>
      <c r="K113" s="248"/>
      <c r="O113" s="234"/>
      <c r="P113" s="234"/>
      <c r="Q113" s="227"/>
    </row>
    <row r="114" spans="1:17" s="180" customFormat="1" ht="30" customHeight="1" x14ac:dyDescent="0.25">
      <c r="A114" s="183"/>
      <c r="B114" s="175" t="s">
        <v>26</v>
      </c>
      <c r="C114" s="184" t="s">
        <v>58</v>
      </c>
      <c r="D114" s="175" t="s">
        <v>22</v>
      </c>
      <c r="E114" s="176" t="s">
        <v>24</v>
      </c>
      <c r="F114" s="177"/>
      <c r="G114" s="178"/>
      <c r="H114" s="178"/>
      <c r="I114" s="179"/>
      <c r="J114" s="378"/>
      <c r="K114" s="384"/>
      <c r="O114" s="226"/>
      <c r="P114" s="226"/>
      <c r="Q114" s="182"/>
    </row>
    <row r="115" spans="1:17" s="225" customFormat="1" x14ac:dyDescent="0.25">
      <c r="A115" s="228"/>
      <c r="B115" s="229"/>
      <c r="C115" s="230"/>
      <c r="D115" s="229"/>
      <c r="E115" s="230" t="s">
        <v>25</v>
      </c>
      <c r="F115" s="231" t="s">
        <v>16</v>
      </c>
      <c r="G115" s="232">
        <v>93000000</v>
      </c>
      <c r="H115" s="232">
        <f>+[1]NOPEMBER!$E$20</f>
        <v>0</v>
      </c>
      <c r="I115" s="233">
        <f>+H115/G115*100</f>
        <v>0</v>
      </c>
      <c r="J115" s="379"/>
      <c r="K115" s="382"/>
      <c r="O115" s="227"/>
      <c r="P115" s="227"/>
      <c r="Q115" s="227"/>
    </row>
    <row r="116" spans="1:17" s="180" customFormat="1" x14ac:dyDescent="0.25">
      <c r="A116" s="183"/>
      <c r="B116" s="175"/>
      <c r="C116" s="235"/>
      <c r="D116" s="175" t="s">
        <v>26</v>
      </c>
      <c r="E116" s="176" t="s">
        <v>27</v>
      </c>
      <c r="F116" s="177"/>
      <c r="G116" s="236"/>
      <c r="H116" s="236"/>
      <c r="I116" s="237"/>
      <c r="J116" s="379"/>
      <c r="K116" s="382"/>
      <c r="O116" s="182"/>
      <c r="P116" s="182"/>
      <c r="Q116" s="182"/>
    </row>
    <row r="117" spans="1:17" s="225" customFormat="1" ht="30" x14ac:dyDescent="0.25">
      <c r="A117" s="228"/>
      <c r="B117" s="229"/>
      <c r="C117" s="230"/>
      <c r="D117" s="229"/>
      <c r="E117" s="240" t="s">
        <v>216</v>
      </c>
      <c r="F117" s="231" t="s">
        <v>185</v>
      </c>
      <c r="G117" s="232">
        <v>12</v>
      </c>
      <c r="H117" s="233">
        <v>11</v>
      </c>
      <c r="I117" s="233">
        <f>+H117/G117*100</f>
        <v>91.666666666666657</v>
      </c>
      <c r="J117" s="379"/>
      <c r="K117" s="382"/>
      <c r="O117" s="227"/>
      <c r="P117" s="227"/>
      <c r="Q117" s="227"/>
    </row>
    <row r="118" spans="1:17" s="180" customFormat="1" x14ac:dyDescent="0.25">
      <c r="A118" s="183"/>
      <c r="B118" s="175"/>
      <c r="C118" s="235"/>
      <c r="D118" s="175" t="s">
        <v>28</v>
      </c>
      <c r="E118" s="176" t="s">
        <v>29</v>
      </c>
      <c r="F118" s="177"/>
      <c r="G118" s="236"/>
      <c r="H118" s="236"/>
      <c r="I118" s="237"/>
      <c r="J118" s="379"/>
      <c r="K118" s="382"/>
      <c r="O118" s="182"/>
      <c r="P118" s="182"/>
      <c r="Q118" s="182"/>
    </row>
    <row r="119" spans="1:17" s="225" customFormat="1" ht="30" x14ac:dyDescent="0.25">
      <c r="A119" s="228"/>
      <c r="B119" s="229"/>
      <c r="C119" s="230"/>
      <c r="D119" s="229"/>
      <c r="E119" s="240" t="s">
        <v>217</v>
      </c>
      <c r="F119" s="231" t="s">
        <v>185</v>
      </c>
      <c r="G119" s="232">
        <v>12</v>
      </c>
      <c r="H119" s="233">
        <v>11</v>
      </c>
      <c r="I119" s="233">
        <f>+H119/G119*100</f>
        <v>91.666666666666657</v>
      </c>
      <c r="J119" s="380"/>
      <c r="K119" s="383"/>
      <c r="O119" s="227"/>
      <c r="P119" s="227"/>
      <c r="Q119" s="227"/>
    </row>
    <row r="120" spans="1:17" s="180" customFormat="1" x14ac:dyDescent="0.25">
      <c r="A120" s="183"/>
      <c r="B120" s="249"/>
      <c r="C120" s="250"/>
      <c r="D120" s="251"/>
      <c r="E120" s="252" t="s">
        <v>30</v>
      </c>
      <c r="F120" s="253"/>
      <c r="G120" s="254"/>
      <c r="H120" s="254"/>
      <c r="I120" s="255">
        <f>AVERAGE(I115:I119)</f>
        <v>61.111111111111107</v>
      </c>
      <c r="J120" s="247"/>
      <c r="K120" s="248"/>
      <c r="O120" s="182"/>
      <c r="P120" s="182"/>
      <c r="Q120" s="182"/>
    </row>
    <row r="121" spans="1:17" s="180" customFormat="1" ht="36.75" customHeight="1" x14ac:dyDescent="0.25">
      <c r="A121" s="183"/>
      <c r="B121" s="175" t="s">
        <v>28</v>
      </c>
      <c r="C121" s="184" t="s">
        <v>59</v>
      </c>
      <c r="D121" s="175" t="s">
        <v>22</v>
      </c>
      <c r="E121" s="176" t="s">
        <v>24</v>
      </c>
      <c r="F121" s="177"/>
      <c r="G121" s="178"/>
      <c r="H121" s="178"/>
      <c r="I121" s="179"/>
      <c r="J121" s="378"/>
      <c r="K121" s="384"/>
      <c r="O121" s="226"/>
      <c r="P121" s="226"/>
      <c r="Q121" s="182"/>
    </row>
    <row r="122" spans="1:17" s="225" customFormat="1" x14ac:dyDescent="0.25">
      <c r="A122" s="228"/>
      <c r="B122" s="229"/>
      <c r="C122" s="230"/>
      <c r="D122" s="229"/>
      <c r="E122" s="230" t="s">
        <v>25</v>
      </c>
      <c r="F122" s="231" t="s">
        <v>16</v>
      </c>
      <c r="G122" s="232">
        <v>119400000</v>
      </c>
      <c r="H122" s="232">
        <f>+[1]NOPEMBER!$E$21</f>
        <v>107990644</v>
      </c>
      <c r="I122" s="233">
        <f>+H122/G122*100</f>
        <v>90.444425460636509</v>
      </c>
      <c r="J122" s="379"/>
      <c r="K122" s="382"/>
      <c r="O122" s="227"/>
      <c r="P122" s="227"/>
      <c r="Q122" s="227"/>
    </row>
    <row r="123" spans="1:17" s="180" customFormat="1" x14ac:dyDescent="0.25">
      <c r="A123" s="183"/>
      <c r="B123" s="175"/>
      <c r="C123" s="235"/>
      <c r="D123" s="175" t="s">
        <v>26</v>
      </c>
      <c r="E123" s="176" t="s">
        <v>27</v>
      </c>
      <c r="F123" s="177"/>
      <c r="G123" s="236"/>
      <c r="H123" s="236"/>
      <c r="I123" s="237"/>
      <c r="J123" s="379"/>
      <c r="K123" s="382"/>
      <c r="O123" s="182"/>
      <c r="P123" s="182"/>
      <c r="Q123" s="182"/>
    </row>
    <row r="124" spans="1:17" s="225" customFormat="1" ht="30" x14ac:dyDescent="0.25">
      <c r="A124" s="228"/>
      <c r="B124" s="229"/>
      <c r="C124" s="230"/>
      <c r="D124" s="229"/>
      <c r="E124" s="240" t="s">
        <v>218</v>
      </c>
      <c r="F124" s="231" t="s">
        <v>185</v>
      </c>
      <c r="G124" s="232">
        <v>12</v>
      </c>
      <c r="H124" s="233">
        <v>11</v>
      </c>
      <c r="I124" s="233">
        <f>+H124/G124*100</f>
        <v>91.666666666666657</v>
      </c>
      <c r="J124" s="379"/>
      <c r="K124" s="382"/>
      <c r="O124" s="227"/>
      <c r="P124" s="227"/>
      <c r="Q124" s="227"/>
    </row>
    <row r="125" spans="1:17" s="180" customFormat="1" x14ac:dyDescent="0.25">
      <c r="A125" s="183"/>
      <c r="B125" s="175"/>
      <c r="C125" s="235"/>
      <c r="D125" s="175" t="s">
        <v>28</v>
      </c>
      <c r="E125" s="176" t="s">
        <v>29</v>
      </c>
      <c r="F125" s="177"/>
      <c r="G125" s="236"/>
      <c r="H125" s="236"/>
      <c r="I125" s="237"/>
      <c r="J125" s="379"/>
      <c r="K125" s="382"/>
      <c r="O125" s="182"/>
      <c r="P125" s="182"/>
      <c r="Q125" s="182"/>
    </row>
    <row r="126" spans="1:17" s="225" customFormat="1" ht="30" x14ac:dyDescent="0.25">
      <c r="A126" s="228"/>
      <c r="B126" s="229"/>
      <c r="C126" s="230"/>
      <c r="D126" s="229"/>
      <c r="E126" s="240" t="s">
        <v>219</v>
      </c>
      <c r="F126" s="231" t="s">
        <v>185</v>
      </c>
      <c r="G126" s="232">
        <v>12</v>
      </c>
      <c r="H126" s="233">
        <v>11</v>
      </c>
      <c r="I126" s="233">
        <f>+H126/G126*100</f>
        <v>91.666666666666657</v>
      </c>
      <c r="J126" s="380"/>
      <c r="K126" s="383"/>
      <c r="O126" s="227"/>
      <c r="P126" s="227"/>
      <c r="Q126" s="227"/>
    </row>
    <row r="127" spans="1:17" s="180" customFormat="1" x14ac:dyDescent="0.25">
      <c r="A127" s="183"/>
      <c r="B127" s="249"/>
      <c r="C127" s="250"/>
      <c r="D127" s="251"/>
      <c r="E127" s="252" t="s">
        <v>30</v>
      </c>
      <c r="F127" s="253"/>
      <c r="G127" s="254"/>
      <c r="H127" s="254"/>
      <c r="I127" s="255">
        <f>AVERAGE(I122:I126)</f>
        <v>91.259252931323275</v>
      </c>
      <c r="J127" s="247"/>
      <c r="K127" s="248"/>
      <c r="O127" s="182"/>
      <c r="P127" s="182"/>
      <c r="Q127" s="182"/>
    </row>
    <row r="128" spans="1:17" s="180" customFormat="1" ht="44.45" customHeight="1" x14ac:dyDescent="0.25">
      <c r="A128" s="183"/>
      <c r="B128" s="175" t="s">
        <v>34</v>
      </c>
      <c r="C128" s="184" t="s">
        <v>220</v>
      </c>
      <c r="D128" s="175" t="s">
        <v>22</v>
      </c>
      <c r="E128" s="176" t="s">
        <v>24</v>
      </c>
      <c r="F128" s="177"/>
      <c r="G128" s="178"/>
      <c r="H128" s="178"/>
      <c r="I128" s="179"/>
      <c r="J128" s="378"/>
      <c r="K128" s="384"/>
      <c r="O128" s="181"/>
      <c r="P128" s="181"/>
      <c r="Q128" s="182"/>
    </row>
    <row r="129" spans="1:17" s="225" customFormat="1" x14ac:dyDescent="0.25">
      <c r="A129" s="228"/>
      <c r="B129" s="229"/>
      <c r="C129" s="230"/>
      <c r="D129" s="229"/>
      <c r="E129" s="230" t="s">
        <v>25</v>
      </c>
      <c r="F129" s="231" t="s">
        <v>16</v>
      </c>
      <c r="G129" s="232">
        <v>25000000</v>
      </c>
      <c r="H129" s="256">
        <f>+[1]NOPEMBER!$E$22</f>
        <v>24998600</v>
      </c>
      <c r="I129" s="233">
        <f>+H129/G129*100</f>
        <v>99.994399999999999</v>
      </c>
      <c r="J129" s="379"/>
      <c r="K129" s="382"/>
      <c r="O129" s="227"/>
      <c r="P129" s="227"/>
      <c r="Q129" s="227"/>
    </row>
    <row r="130" spans="1:17" s="180" customFormat="1" x14ac:dyDescent="0.25">
      <c r="A130" s="183"/>
      <c r="B130" s="175"/>
      <c r="C130" s="235"/>
      <c r="D130" s="175" t="s">
        <v>26</v>
      </c>
      <c r="E130" s="176" t="s">
        <v>27</v>
      </c>
      <c r="F130" s="177"/>
      <c r="G130" s="236"/>
      <c r="H130" s="236"/>
      <c r="I130" s="237"/>
      <c r="J130" s="379"/>
      <c r="K130" s="382"/>
      <c r="O130" s="182"/>
      <c r="P130" s="182"/>
      <c r="Q130" s="182"/>
    </row>
    <row r="131" spans="1:17" s="225" customFormat="1" ht="30" x14ac:dyDescent="0.25">
      <c r="A131" s="228"/>
      <c r="B131" s="229"/>
      <c r="C131" s="230"/>
      <c r="D131" s="229"/>
      <c r="E131" s="240" t="s">
        <v>221</v>
      </c>
      <c r="F131" s="231" t="s">
        <v>185</v>
      </c>
      <c r="G131" s="232">
        <v>12</v>
      </c>
      <c r="H131" s="233">
        <v>11</v>
      </c>
      <c r="I131" s="233">
        <v>100</v>
      </c>
      <c r="J131" s="379"/>
      <c r="K131" s="382"/>
      <c r="O131" s="227"/>
      <c r="P131" s="227"/>
      <c r="Q131" s="227"/>
    </row>
    <row r="132" spans="1:17" s="180" customFormat="1" x14ac:dyDescent="0.25">
      <c r="A132" s="183"/>
      <c r="B132" s="175"/>
      <c r="C132" s="235"/>
      <c r="D132" s="175" t="s">
        <v>28</v>
      </c>
      <c r="E132" s="176" t="s">
        <v>29</v>
      </c>
      <c r="F132" s="177"/>
      <c r="G132" s="236"/>
      <c r="H132" s="236"/>
      <c r="I132" s="237"/>
      <c r="J132" s="379"/>
      <c r="K132" s="382"/>
      <c r="O132" s="182"/>
      <c r="P132" s="182"/>
      <c r="Q132" s="182"/>
    </row>
    <row r="133" spans="1:17" s="225" customFormat="1" ht="30" x14ac:dyDescent="0.25">
      <c r="A133" s="228"/>
      <c r="B133" s="229"/>
      <c r="C133" s="230"/>
      <c r="D133" s="229"/>
      <c r="E133" s="240" t="s">
        <v>222</v>
      </c>
      <c r="F133" s="231" t="s">
        <v>185</v>
      </c>
      <c r="G133" s="232">
        <v>12</v>
      </c>
      <c r="H133" s="233">
        <v>11</v>
      </c>
      <c r="I133" s="233">
        <v>100</v>
      </c>
      <c r="J133" s="380"/>
      <c r="K133" s="383"/>
      <c r="O133" s="227"/>
      <c r="P133" s="227"/>
      <c r="Q133" s="227"/>
    </row>
    <row r="134" spans="1:17" s="180" customFormat="1" x14ac:dyDescent="0.25">
      <c r="A134" s="183"/>
      <c r="B134" s="249"/>
      <c r="C134" s="250"/>
      <c r="D134" s="251"/>
      <c r="E134" s="252" t="s">
        <v>30</v>
      </c>
      <c r="F134" s="253"/>
      <c r="G134" s="254"/>
      <c r="H134" s="254"/>
      <c r="I134" s="255">
        <f>AVERAGE(I129:I133)</f>
        <v>99.998133333333328</v>
      </c>
      <c r="J134" s="247"/>
      <c r="K134" s="248"/>
      <c r="O134" s="182"/>
      <c r="P134" s="182"/>
      <c r="Q134" s="182"/>
    </row>
    <row r="135" spans="1:17" s="180" customFormat="1" ht="30" customHeight="1" x14ac:dyDescent="0.25">
      <c r="A135" s="183"/>
      <c r="B135" s="175" t="s">
        <v>37</v>
      </c>
      <c r="C135" s="184" t="s">
        <v>223</v>
      </c>
      <c r="D135" s="175" t="s">
        <v>22</v>
      </c>
      <c r="E135" s="176" t="s">
        <v>24</v>
      </c>
      <c r="F135" s="177"/>
      <c r="G135" s="178"/>
      <c r="H135" s="178"/>
      <c r="I135" s="179"/>
      <c r="J135" s="378"/>
      <c r="K135" s="384"/>
      <c r="O135" s="226"/>
      <c r="P135" s="226"/>
      <c r="Q135" s="182"/>
    </row>
    <row r="136" spans="1:17" s="225" customFormat="1" x14ac:dyDescent="0.25">
      <c r="A136" s="228"/>
      <c r="B136" s="229"/>
      <c r="C136" s="230"/>
      <c r="D136" s="229"/>
      <c r="E136" s="230" t="s">
        <v>25</v>
      </c>
      <c r="F136" s="231" t="s">
        <v>16</v>
      </c>
      <c r="G136" s="232">
        <v>19000000</v>
      </c>
      <c r="H136" s="256">
        <f>+[1]NOPEMBER!$E$23</f>
        <v>18946200</v>
      </c>
      <c r="I136" s="233">
        <f>+H136/G136*100</f>
        <v>99.716842105263154</v>
      </c>
      <c r="J136" s="379"/>
      <c r="K136" s="382"/>
      <c r="O136" s="227"/>
      <c r="P136" s="227"/>
      <c r="Q136" s="227"/>
    </row>
    <row r="137" spans="1:17" s="180" customFormat="1" x14ac:dyDescent="0.25">
      <c r="A137" s="183"/>
      <c r="B137" s="175"/>
      <c r="C137" s="235"/>
      <c r="D137" s="175" t="s">
        <v>26</v>
      </c>
      <c r="E137" s="176" t="s">
        <v>27</v>
      </c>
      <c r="F137" s="177"/>
      <c r="G137" s="236"/>
      <c r="H137" s="236"/>
      <c r="I137" s="237"/>
      <c r="J137" s="379"/>
      <c r="K137" s="382"/>
      <c r="O137" s="182"/>
      <c r="P137" s="182"/>
      <c r="Q137" s="182"/>
    </row>
    <row r="138" spans="1:17" s="225" customFormat="1" ht="30" x14ac:dyDescent="0.25">
      <c r="A138" s="228"/>
      <c r="B138" s="229"/>
      <c r="C138" s="230"/>
      <c r="D138" s="229"/>
      <c r="E138" s="240" t="s">
        <v>224</v>
      </c>
      <c r="F138" s="231" t="s">
        <v>185</v>
      </c>
      <c r="G138" s="232">
        <v>12</v>
      </c>
      <c r="H138" s="233">
        <v>11</v>
      </c>
      <c r="I138" s="233">
        <v>100</v>
      </c>
      <c r="J138" s="379"/>
      <c r="K138" s="382"/>
      <c r="O138" s="227"/>
      <c r="P138" s="227"/>
      <c r="Q138" s="227"/>
    </row>
    <row r="139" spans="1:17" s="180" customFormat="1" x14ac:dyDescent="0.25">
      <c r="A139" s="183"/>
      <c r="B139" s="175"/>
      <c r="C139" s="235"/>
      <c r="D139" s="175" t="s">
        <v>28</v>
      </c>
      <c r="E139" s="176" t="s">
        <v>29</v>
      </c>
      <c r="F139" s="177"/>
      <c r="G139" s="236"/>
      <c r="H139" s="236"/>
      <c r="I139" s="237"/>
      <c r="J139" s="379"/>
      <c r="K139" s="382"/>
      <c r="O139" s="182"/>
      <c r="P139" s="182"/>
      <c r="Q139" s="182"/>
    </row>
    <row r="140" spans="1:17" s="225" customFormat="1" ht="30" x14ac:dyDescent="0.25">
      <c r="A140" s="228"/>
      <c r="B140" s="229"/>
      <c r="C140" s="230"/>
      <c r="D140" s="229"/>
      <c r="E140" s="240" t="s">
        <v>225</v>
      </c>
      <c r="F140" s="231" t="s">
        <v>185</v>
      </c>
      <c r="G140" s="232">
        <v>12</v>
      </c>
      <c r="H140" s="233">
        <v>11</v>
      </c>
      <c r="I140" s="233">
        <v>100</v>
      </c>
      <c r="J140" s="380"/>
      <c r="K140" s="383"/>
      <c r="O140" s="227"/>
      <c r="P140" s="227"/>
      <c r="Q140" s="227"/>
    </row>
    <row r="141" spans="1:17" s="180" customFormat="1" x14ac:dyDescent="0.25">
      <c r="A141" s="183"/>
      <c r="B141" s="249"/>
      <c r="C141" s="250"/>
      <c r="D141" s="251"/>
      <c r="E141" s="252" t="s">
        <v>30</v>
      </c>
      <c r="F141" s="253"/>
      <c r="G141" s="254"/>
      <c r="H141" s="254"/>
      <c r="I141" s="255">
        <f>AVERAGE(I136:I140)</f>
        <v>99.905614035087709</v>
      </c>
      <c r="J141" s="247"/>
      <c r="K141" s="248"/>
      <c r="O141" s="182"/>
      <c r="P141" s="182"/>
      <c r="Q141" s="182"/>
    </row>
    <row r="142" spans="1:17" s="180" customFormat="1" ht="48.75" customHeight="1" x14ac:dyDescent="0.25">
      <c r="A142" s="183"/>
      <c r="B142" s="175" t="s">
        <v>40</v>
      </c>
      <c r="C142" s="184" t="s">
        <v>226</v>
      </c>
      <c r="D142" s="175" t="s">
        <v>22</v>
      </c>
      <c r="E142" s="176" t="s">
        <v>24</v>
      </c>
      <c r="F142" s="177"/>
      <c r="G142" s="178"/>
      <c r="H142" s="178"/>
      <c r="I142" s="179"/>
      <c r="J142" s="378"/>
      <c r="K142" s="384"/>
      <c r="O142" s="226"/>
      <c r="P142" s="226"/>
      <c r="Q142" s="182"/>
    </row>
    <row r="143" spans="1:17" s="225" customFormat="1" x14ac:dyDescent="0.25">
      <c r="A143" s="228"/>
      <c r="B143" s="229"/>
      <c r="C143" s="230"/>
      <c r="D143" s="229"/>
      <c r="E143" s="230" t="s">
        <v>25</v>
      </c>
      <c r="F143" s="231" t="s">
        <v>16</v>
      </c>
      <c r="G143" s="232">
        <v>105800000</v>
      </c>
      <c r="H143" s="232">
        <f>+[1]NOPEMBER!$E$24</f>
        <v>97100000</v>
      </c>
      <c r="I143" s="233">
        <f>+H143/G143*100</f>
        <v>91.776937618147443</v>
      </c>
      <c r="J143" s="379"/>
      <c r="K143" s="382"/>
      <c r="O143" s="227"/>
      <c r="P143" s="227"/>
      <c r="Q143" s="227"/>
    </row>
    <row r="144" spans="1:17" s="180" customFormat="1" x14ac:dyDescent="0.25">
      <c r="A144" s="183"/>
      <c r="B144" s="175"/>
      <c r="C144" s="235"/>
      <c r="D144" s="175" t="s">
        <v>26</v>
      </c>
      <c r="E144" s="176" t="s">
        <v>27</v>
      </c>
      <c r="F144" s="177"/>
      <c r="G144" s="236"/>
      <c r="H144" s="236"/>
      <c r="I144" s="237"/>
      <c r="J144" s="379"/>
      <c r="K144" s="382"/>
      <c r="O144" s="182"/>
      <c r="P144" s="182"/>
      <c r="Q144" s="182"/>
    </row>
    <row r="145" spans="1:17" s="225" customFormat="1" ht="30" x14ac:dyDescent="0.25">
      <c r="A145" s="228"/>
      <c r="B145" s="229"/>
      <c r="C145" s="230"/>
      <c r="D145" s="229"/>
      <c r="E145" s="240" t="s">
        <v>227</v>
      </c>
      <c r="F145" s="231" t="s">
        <v>185</v>
      </c>
      <c r="G145" s="232">
        <v>12</v>
      </c>
      <c r="H145" s="233">
        <v>11</v>
      </c>
      <c r="I145" s="233">
        <v>92</v>
      </c>
      <c r="J145" s="379"/>
      <c r="K145" s="382"/>
      <c r="O145" s="227"/>
      <c r="P145" s="227"/>
      <c r="Q145" s="227"/>
    </row>
    <row r="146" spans="1:17" s="180" customFormat="1" x14ac:dyDescent="0.25">
      <c r="A146" s="183"/>
      <c r="B146" s="175"/>
      <c r="C146" s="235"/>
      <c r="D146" s="175" t="s">
        <v>28</v>
      </c>
      <c r="E146" s="176" t="s">
        <v>29</v>
      </c>
      <c r="F146" s="177"/>
      <c r="G146" s="236"/>
      <c r="H146" s="236"/>
      <c r="I146" s="237"/>
      <c r="J146" s="379"/>
      <c r="K146" s="382"/>
      <c r="O146" s="182"/>
      <c r="P146" s="182"/>
      <c r="Q146" s="182"/>
    </row>
    <row r="147" spans="1:17" s="225" customFormat="1" ht="32.450000000000003" customHeight="1" x14ac:dyDescent="0.25">
      <c r="A147" s="228"/>
      <c r="B147" s="229"/>
      <c r="C147" s="230"/>
      <c r="D147" s="229"/>
      <c r="E147" s="240" t="s">
        <v>228</v>
      </c>
      <c r="F147" s="231" t="s">
        <v>185</v>
      </c>
      <c r="G147" s="232">
        <v>12</v>
      </c>
      <c r="H147" s="233">
        <v>11</v>
      </c>
      <c r="I147" s="233">
        <v>92</v>
      </c>
      <c r="J147" s="380"/>
      <c r="K147" s="383"/>
      <c r="O147" s="227"/>
      <c r="P147" s="227"/>
      <c r="Q147" s="227"/>
    </row>
    <row r="148" spans="1:17" s="180" customFormat="1" x14ac:dyDescent="0.25">
      <c r="A148" s="183"/>
      <c r="B148" s="249"/>
      <c r="C148" s="250"/>
      <c r="D148" s="251"/>
      <c r="E148" s="252" t="s">
        <v>30</v>
      </c>
      <c r="F148" s="253"/>
      <c r="G148" s="254"/>
      <c r="H148" s="254"/>
      <c r="I148" s="255">
        <f>AVERAGE(I143:I147)</f>
        <v>91.925645872715805</v>
      </c>
      <c r="J148" s="247"/>
      <c r="K148" s="248"/>
      <c r="O148" s="182"/>
      <c r="P148" s="182"/>
      <c r="Q148" s="182"/>
    </row>
    <row r="149" spans="1:17" s="180" customFormat="1" ht="24" customHeight="1" x14ac:dyDescent="0.25">
      <c r="A149" s="183"/>
      <c r="B149" s="175" t="s">
        <v>43</v>
      </c>
      <c r="C149" s="389" t="s">
        <v>74</v>
      </c>
      <c r="D149" s="175" t="s">
        <v>22</v>
      </c>
      <c r="E149" s="176" t="s">
        <v>24</v>
      </c>
      <c r="F149" s="177"/>
      <c r="G149" s="178"/>
      <c r="H149" s="178"/>
      <c r="I149" s="179"/>
      <c r="J149" s="378"/>
      <c r="K149" s="384"/>
      <c r="O149" s="182"/>
      <c r="P149" s="182"/>
      <c r="Q149" s="182"/>
    </row>
    <row r="150" spans="1:17" s="180" customFormat="1" x14ac:dyDescent="0.25">
      <c r="A150" s="183"/>
      <c r="B150" s="229"/>
      <c r="C150" s="390"/>
      <c r="D150" s="229"/>
      <c r="E150" s="230" t="s">
        <v>25</v>
      </c>
      <c r="F150" s="231" t="s">
        <v>16</v>
      </c>
      <c r="G150" s="232">
        <v>59000000</v>
      </c>
      <c r="H150" s="232">
        <f>+[1]NOPEMBER!$E$25</f>
        <v>49720000</v>
      </c>
      <c r="I150" s="233">
        <f>+H150/G150*100</f>
        <v>84.271186440677965</v>
      </c>
      <c r="J150" s="379"/>
      <c r="K150" s="382"/>
      <c r="O150" s="182"/>
      <c r="P150" s="182"/>
      <c r="Q150" s="182"/>
    </row>
    <row r="151" spans="1:17" s="180" customFormat="1" x14ac:dyDescent="0.25">
      <c r="A151" s="183"/>
      <c r="B151" s="175"/>
      <c r="C151" s="390"/>
      <c r="D151" s="175" t="s">
        <v>26</v>
      </c>
      <c r="E151" s="176" t="s">
        <v>27</v>
      </c>
      <c r="F151" s="177"/>
      <c r="G151" s="236"/>
      <c r="H151" s="236"/>
      <c r="I151" s="237"/>
      <c r="J151" s="379"/>
      <c r="K151" s="382"/>
      <c r="O151" s="182"/>
      <c r="P151" s="182"/>
      <c r="Q151" s="182"/>
    </row>
    <row r="152" spans="1:17" s="180" customFormat="1" ht="45" x14ac:dyDescent="0.25">
      <c r="A152" s="183"/>
      <c r="B152" s="229"/>
      <c r="C152" s="390"/>
      <c r="D152" s="229"/>
      <c r="E152" s="240" t="s">
        <v>229</v>
      </c>
      <c r="F152" s="231" t="s">
        <v>185</v>
      </c>
      <c r="G152" s="232">
        <v>6</v>
      </c>
      <c r="H152" s="233">
        <v>6</v>
      </c>
      <c r="I152" s="233">
        <f>+H152/G152*100</f>
        <v>100</v>
      </c>
      <c r="J152" s="379"/>
      <c r="K152" s="382"/>
      <c r="O152" s="182"/>
      <c r="P152" s="182"/>
      <c r="Q152" s="182"/>
    </row>
    <row r="153" spans="1:17" s="180" customFormat="1" ht="30" x14ac:dyDescent="0.25">
      <c r="A153" s="183"/>
      <c r="B153" s="229"/>
      <c r="C153" s="230"/>
      <c r="D153" s="229"/>
      <c r="E153" s="240" t="s">
        <v>446</v>
      </c>
      <c r="F153" s="231" t="s">
        <v>42</v>
      </c>
      <c r="G153" s="232">
        <v>3</v>
      </c>
      <c r="H153" s="233">
        <v>2</v>
      </c>
      <c r="I153" s="233">
        <f>2.5/G153*100</f>
        <v>83.333333333333343</v>
      </c>
      <c r="J153" s="379"/>
      <c r="K153" s="382"/>
      <c r="O153" s="182"/>
      <c r="P153" s="182"/>
      <c r="Q153" s="182"/>
    </row>
    <row r="154" spans="1:17" s="180" customFormat="1" x14ac:dyDescent="0.25">
      <c r="A154" s="183"/>
      <c r="B154" s="175"/>
      <c r="C154" s="235"/>
      <c r="D154" s="175" t="s">
        <v>28</v>
      </c>
      <c r="E154" s="176" t="s">
        <v>29</v>
      </c>
      <c r="F154" s="177"/>
      <c r="G154" s="236"/>
      <c r="H154" s="236"/>
      <c r="I154" s="237"/>
      <c r="J154" s="379"/>
      <c r="K154" s="382"/>
      <c r="O154" s="182"/>
      <c r="P154" s="182"/>
      <c r="Q154" s="182"/>
    </row>
    <row r="155" spans="1:17" s="180" customFormat="1" ht="45" x14ac:dyDescent="0.25">
      <c r="A155" s="183"/>
      <c r="B155" s="229"/>
      <c r="C155" s="230"/>
      <c r="D155" s="229"/>
      <c r="E155" s="240" t="s">
        <v>230</v>
      </c>
      <c r="F155" s="231" t="s">
        <v>185</v>
      </c>
      <c r="G155" s="232">
        <v>6</v>
      </c>
      <c r="H155" s="233">
        <v>6</v>
      </c>
      <c r="I155" s="233">
        <f>+H155/G155*100</f>
        <v>100</v>
      </c>
      <c r="J155" s="380"/>
      <c r="K155" s="383"/>
      <c r="O155" s="182"/>
      <c r="P155" s="182"/>
      <c r="Q155" s="182"/>
    </row>
    <row r="156" spans="1:17" s="180" customFormat="1" ht="30" x14ac:dyDescent="0.25">
      <c r="A156" s="183"/>
      <c r="B156" s="229"/>
      <c r="C156" s="230"/>
      <c r="D156" s="229"/>
      <c r="E156" s="240" t="s">
        <v>447</v>
      </c>
      <c r="F156" s="231" t="s">
        <v>42</v>
      </c>
      <c r="G156" s="232">
        <v>3</v>
      </c>
      <c r="H156" s="233">
        <v>2</v>
      </c>
      <c r="I156" s="233">
        <f>2.5/G156*100</f>
        <v>83.333333333333343</v>
      </c>
      <c r="J156" s="359"/>
      <c r="K156" s="361"/>
      <c r="O156" s="182"/>
      <c r="P156" s="182"/>
      <c r="Q156" s="182"/>
    </row>
    <row r="157" spans="1:17" s="180" customFormat="1" x14ac:dyDescent="0.25">
      <c r="A157" s="258"/>
      <c r="B157" s="249"/>
      <c r="C157" s="250"/>
      <c r="D157" s="251"/>
      <c r="E157" s="252" t="s">
        <v>30</v>
      </c>
      <c r="F157" s="253"/>
      <c r="G157" s="254"/>
      <c r="H157" s="254"/>
      <c r="I157" s="255">
        <f>AVERAGE(I150:I156)</f>
        <v>90.18757062146895</v>
      </c>
      <c r="J157" s="260"/>
      <c r="K157" s="261"/>
      <c r="O157" s="182"/>
      <c r="P157" s="182"/>
      <c r="Q157" s="182"/>
    </row>
    <row r="158" spans="1:17" s="180" customFormat="1" ht="31.15" customHeight="1" x14ac:dyDescent="0.25">
      <c r="A158" s="259" t="s">
        <v>76</v>
      </c>
      <c r="B158" s="175" t="s">
        <v>22</v>
      </c>
      <c r="C158" s="184" t="s">
        <v>60</v>
      </c>
      <c r="D158" s="175" t="s">
        <v>22</v>
      </c>
      <c r="E158" s="176" t="s">
        <v>24</v>
      </c>
      <c r="F158" s="177"/>
      <c r="G158" s="178"/>
      <c r="H158" s="178"/>
      <c r="I158" s="179"/>
      <c r="J158" s="378"/>
      <c r="K158" s="384"/>
      <c r="M158" s="345"/>
      <c r="O158" s="226"/>
      <c r="P158" s="226"/>
      <c r="Q158" s="182"/>
    </row>
    <row r="159" spans="1:17" s="225" customFormat="1" x14ac:dyDescent="0.25">
      <c r="A159" s="228"/>
      <c r="B159" s="229"/>
      <c r="C159" s="230"/>
      <c r="D159" s="229"/>
      <c r="E159" s="230" t="s">
        <v>25</v>
      </c>
      <c r="F159" s="231" t="s">
        <v>16</v>
      </c>
      <c r="G159" s="232">
        <v>79400000</v>
      </c>
      <c r="H159" s="232">
        <f>+[1]NOPEMBER!$E$26</f>
        <v>78962400</v>
      </c>
      <c r="I159" s="233">
        <f>+H159/G159*100</f>
        <v>99.448866498740557</v>
      </c>
      <c r="J159" s="379"/>
      <c r="K159" s="382"/>
      <c r="O159" s="234"/>
      <c r="P159" s="234"/>
      <c r="Q159" s="227"/>
    </row>
    <row r="160" spans="1:17" s="180" customFormat="1" x14ac:dyDescent="0.25">
      <c r="A160" s="183"/>
      <c r="B160" s="175"/>
      <c r="C160" s="235"/>
      <c r="D160" s="175" t="s">
        <v>26</v>
      </c>
      <c r="E160" s="176" t="s">
        <v>27</v>
      </c>
      <c r="F160" s="177"/>
      <c r="G160" s="236"/>
      <c r="H160" s="236"/>
      <c r="I160" s="237"/>
      <c r="J160" s="379"/>
      <c r="K160" s="382"/>
      <c r="O160" s="238"/>
      <c r="P160" s="238"/>
      <c r="Q160" s="182"/>
    </row>
    <row r="161" spans="1:17" s="225" customFormat="1" ht="30" x14ac:dyDescent="0.25">
      <c r="A161" s="228"/>
      <c r="B161" s="229"/>
      <c r="C161" s="230"/>
      <c r="D161" s="229"/>
      <c r="E161" s="240" t="s">
        <v>231</v>
      </c>
      <c r="F161" s="231" t="s">
        <v>233</v>
      </c>
      <c r="G161" s="232">
        <v>2</v>
      </c>
      <c r="H161" s="233">
        <v>2</v>
      </c>
      <c r="I161" s="233">
        <f>+H161/G161*100</f>
        <v>100</v>
      </c>
      <c r="J161" s="379"/>
      <c r="K161" s="382"/>
      <c r="O161" s="234"/>
      <c r="P161" s="234"/>
      <c r="Q161" s="227"/>
    </row>
    <row r="162" spans="1:17" s="180" customFormat="1" x14ac:dyDescent="0.25">
      <c r="A162" s="183"/>
      <c r="B162" s="175"/>
      <c r="C162" s="235"/>
      <c r="D162" s="175" t="s">
        <v>28</v>
      </c>
      <c r="E162" s="176" t="s">
        <v>29</v>
      </c>
      <c r="F162" s="177"/>
      <c r="G162" s="236"/>
      <c r="H162" s="236"/>
      <c r="I162" s="237"/>
      <c r="J162" s="379"/>
      <c r="K162" s="382"/>
      <c r="O162" s="238"/>
      <c r="P162" s="238"/>
      <c r="Q162" s="182"/>
    </row>
    <row r="163" spans="1:17" s="225" customFormat="1" ht="30" x14ac:dyDescent="0.25">
      <c r="A163" s="228"/>
      <c r="B163" s="229"/>
      <c r="C163" s="230"/>
      <c r="D163" s="229"/>
      <c r="E163" s="240" t="s">
        <v>232</v>
      </c>
      <c r="F163" s="231" t="s">
        <v>233</v>
      </c>
      <c r="G163" s="232">
        <v>2</v>
      </c>
      <c r="H163" s="233">
        <v>2</v>
      </c>
      <c r="I163" s="233">
        <f>+H163/G163*100</f>
        <v>100</v>
      </c>
      <c r="J163" s="380"/>
      <c r="K163" s="383"/>
      <c r="O163" s="234"/>
      <c r="P163" s="234"/>
      <c r="Q163" s="227"/>
    </row>
    <row r="164" spans="1:17" s="180" customFormat="1" x14ac:dyDescent="0.25">
      <c r="A164" s="183"/>
      <c r="B164" s="249"/>
      <c r="C164" s="250"/>
      <c r="D164" s="251"/>
      <c r="E164" s="252" t="s">
        <v>30</v>
      </c>
      <c r="F164" s="253"/>
      <c r="G164" s="254"/>
      <c r="H164" s="254"/>
      <c r="I164" s="255">
        <f>AVERAGE(I159:I163)</f>
        <v>99.816288832913528</v>
      </c>
      <c r="J164" s="247"/>
      <c r="K164" s="248"/>
      <c r="O164" s="238"/>
      <c r="P164" s="238"/>
      <c r="Q164" s="182"/>
    </row>
    <row r="165" spans="1:17" s="180" customFormat="1" ht="30" customHeight="1" x14ac:dyDescent="0.25">
      <c r="A165" s="183"/>
      <c r="B165" s="175" t="s">
        <v>26</v>
      </c>
      <c r="C165" s="184" t="s">
        <v>234</v>
      </c>
      <c r="D165" s="175" t="s">
        <v>22</v>
      </c>
      <c r="E165" s="176" t="s">
        <v>24</v>
      </c>
      <c r="F165" s="177"/>
      <c r="G165" s="178"/>
      <c r="H165" s="178"/>
      <c r="I165" s="179"/>
      <c r="J165" s="378"/>
      <c r="K165" s="384"/>
      <c r="O165" s="226"/>
      <c r="P165" s="226"/>
      <c r="Q165" s="182"/>
    </row>
    <row r="166" spans="1:17" s="225" customFormat="1" x14ac:dyDescent="0.25">
      <c r="A166" s="228"/>
      <c r="B166" s="229"/>
      <c r="C166" s="230"/>
      <c r="D166" s="229"/>
      <c r="E166" s="230" t="s">
        <v>25</v>
      </c>
      <c r="F166" s="231" t="s">
        <v>16</v>
      </c>
      <c r="G166" s="232">
        <v>45000000</v>
      </c>
      <c r="H166" s="232">
        <f>+[1]NOPEMBER!$E$27</f>
        <v>44943250</v>
      </c>
      <c r="I166" s="233">
        <f>+H166/G166*100</f>
        <v>99.873888888888885</v>
      </c>
      <c r="J166" s="379"/>
      <c r="K166" s="382"/>
      <c r="O166" s="227"/>
      <c r="P166" s="227"/>
      <c r="Q166" s="227"/>
    </row>
    <row r="167" spans="1:17" s="180" customFormat="1" x14ac:dyDescent="0.25">
      <c r="A167" s="183"/>
      <c r="B167" s="175"/>
      <c r="C167" s="235"/>
      <c r="D167" s="175" t="s">
        <v>26</v>
      </c>
      <c r="E167" s="176" t="s">
        <v>27</v>
      </c>
      <c r="F167" s="177"/>
      <c r="G167" s="236"/>
      <c r="H167" s="236"/>
      <c r="I167" s="237"/>
      <c r="J167" s="379"/>
      <c r="K167" s="382"/>
      <c r="O167" s="182"/>
      <c r="P167" s="182"/>
      <c r="Q167" s="182"/>
    </row>
    <row r="168" spans="1:17" s="225" customFormat="1" x14ac:dyDescent="0.25">
      <c r="A168" s="228"/>
      <c r="B168" s="229"/>
      <c r="C168" s="230"/>
      <c r="D168" s="229"/>
      <c r="E168" s="240" t="s">
        <v>449</v>
      </c>
      <c r="F168" s="231" t="s">
        <v>236</v>
      </c>
      <c r="G168" s="232">
        <v>4</v>
      </c>
      <c r="H168" s="233">
        <v>4</v>
      </c>
      <c r="I168" s="233">
        <f>+H168/G168*100</f>
        <v>100</v>
      </c>
      <c r="J168" s="379"/>
      <c r="K168" s="382"/>
      <c r="O168" s="227"/>
      <c r="P168" s="227"/>
      <c r="Q168" s="227"/>
    </row>
    <row r="169" spans="1:17" s="225" customFormat="1" x14ac:dyDescent="0.25">
      <c r="A169" s="228"/>
      <c r="B169" s="229"/>
      <c r="C169" s="230"/>
      <c r="D169" s="229"/>
      <c r="E169" s="240" t="s">
        <v>448</v>
      </c>
      <c r="F169" s="231" t="s">
        <v>236</v>
      </c>
      <c r="G169" s="232">
        <v>38</v>
      </c>
      <c r="H169" s="233">
        <v>38</v>
      </c>
      <c r="I169" s="233">
        <f t="shared" ref="I169:I170" si="0">+H169/G169*100</f>
        <v>100</v>
      </c>
      <c r="J169" s="379"/>
      <c r="K169" s="382"/>
      <c r="O169" s="227"/>
      <c r="P169" s="227"/>
      <c r="Q169" s="227"/>
    </row>
    <row r="170" spans="1:17" s="225" customFormat="1" x14ac:dyDescent="0.25">
      <c r="A170" s="228"/>
      <c r="B170" s="229"/>
      <c r="C170" s="230"/>
      <c r="D170" s="229"/>
      <c r="E170" s="240" t="s">
        <v>450</v>
      </c>
      <c r="F170" s="231" t="s">
        <v>236</v>
      </c>
      <c r="G170" s="232">
        <v>36</v>
      </c>
      <c r="H170" s="233">
        <v>36</v>
      </c>
      <c r="I170" s="233">
        <f t="shared" si="0"/>
        <v>100</v>
      </c>
      <c r="J170" s="379"/>
      <c r="K170" s="382"/>
      <c r="O170" s="227"/>
      <c r="P170" s="227"/>
      <c r="Q170" s="227"/>
    </row>
    <row r="171" spans="1:17" s="180" customFormat="1" x14ac:dyDescent="0.25">
      <c r="A171" s="183"/>
      <c r="B171" s="175"/>
      <c r="C171" s="235"/>
      <c r="D171" s="175" t="s">
        <v>28</v>
      </c>
      <c r="E171" s="176" t="s">
        <v>29</v>
      </c>
      <c r="F171" s="177"/>
      <c r="G171" s="236"/>
      <c r="H171" s="236"/>
      <c r="I171" s="237"/>
      <c r="J171" s="379"/>
      <c r="K171" s="382"/>
      <c r="O171" s="182"/>
      <c r="P171" s="182"/>
      <c r="Q171" s="182"/>
    </row>
    <row r="172" spans="1:17" s="225" customFormat="1" ht="30" x14ac:dyDescent="0.25">
      <c r="A172" s="228"/>
      <c r="B172" s="229"/>
      <c r="C172" s="230"/>
      <c r="D172" s="229"/>
      <c r="E172" s="240" t="s">
        <v>235</v>
      </c>
      <c r="F172" s="231" t="s">
        <v>236</v>
      </c>
      <c r="G172" s="232">
        <f>+G168+G169+G170</f>
        <v>78</v>
      </c>
      <c r="H172" s="233">
        <v>78</v>
      </c>
      <c r="I172" s="233">
        <f>+H172/G172*100</f>
        <v>100</v>
      </c>
      <c r="J172" s="380"/>
      <c r="K172" s="383"/>
      <c r="O172" s="227"/>
      <c r="P172" s="227"/>
      <c r="Q172" s="227"/>
    </row>
    <row r="173" spans="1:17" s="180" customFormat="1" x14ac:dyDescent="0.25">
      <c r="A173" s="258"/>
      <c r="B173" s="249"/>
      <c r="C173" s="250"/>
      <c r="D173" s="251"/>
      <c r="E173" s="252" t="s">
        <v>30</v>
      </c>
      <c r="F173" s="253"/>
      <c r="G173" s="254"/>
      <c r="H173" s="254"/>
      <c r="I173" s="255">
        <f>AVERAGE(I166:I172)</f>
        <v>99.974777777777774</v>
      </c>
      <c r="J173" s="247"/>
      <c r="K173" s="248"/>
      <c r="O173" s="182"/>
      <c r="P173" s="182"/>
      <c r="Q173" s="182"/>
    </row>
    <row r="174" spans="1:17" s="180" customFormat="1" ht="30" x14ac:dyDescent="0.25">
      <c r="A174" s="259" t="s">
        <v>237</v>
      </c>
      <c r="B174" s="175" t="s">
        <v>22</v>
      </c>
      <c r="C174" s="184" t="s">
        <v>152</v>
      </c>
      <c r="D174" s="175" t="s">
        <v>22</v>
      </c>
      <c r="E174" s="176" t="s">
        <v>24</v>
      </c>
      <c r="F174" s="177"/>
      <c r="G174" s="178"/>
      <c r="H174" s="178"/>
      <c r="I174" s="179"/>
      <c r="J174" s="378"/>
      <c r="K174" s="384"/>
      <c r="O174" s="182"/>
      <c r="P174" s="182"/>
      <c r="Q174" s="182"/>
    </row>
    <row r="175" spans="1:17" s="180" customFormat="1" x14ac:dyDescent="0.25">
      <c r="A175" s="228"/>
      <c r="B175" s="229"/>
      <c r="C175" s="230"/>
      <c r="D175" s="229"/>
      <c r="E175" s="230" t="s">
        <v>25</v>
      </c>
      <c r="F175" s="231" t="s">
        <v>16</v>
      </c>
      <c r="G175" s="232">
        <v>0</v>
      </c>
      <c r="H175" s="256">
        <f>+[1]NOPEMBER!$E$28</f>
        <v>0</v>
      </c>
      <c r="I175" s="233"/>
      <c r="J175" s="379"/>
      <c r="K175" s="382"/>
      <c r="O175" s="182"/>
      <c r="P175" s="182"/>
      <c r="Q175" s="182"/>
    </row>
    <row r="176" spans="1:17" s="180" customFormat="1" x14ac:dyDescent="0.25">
      <c r="A176" s="183"/>
      <c r="B176" s="175"/>
      <c r="C176" s="235"/>
      <c r="D176" s="175" t="s">
        <v>26</v>
      </c>
      <c r="E176" s="176" t="s">
        <v>27</v>
      </c>
      <c r="F176" s="177"/>
      <c r="G176" s="236"/>
      <c r="H176" s="236"/>
      <c r="I176" s="237"/>
      <c r="J176" s="379"/>
      <c r="K176" s="382"/>
      <c r="O176" s="182"/>
      <c r="P176" s="182"/>
      <c r="Q176" s="182"/>
    </row>
    <row r="177" spans="1:17" s="180" customFormat="1" ht="30" x14ac:dyDescent="0.25">
      <c r="A177" s="228"/>
      <c r="B177" s="229"/>
      <c r="C177" s="230"/>
      <c r="D177" s="229"/>
      <c r="E177" s="240" t="s">
        <v>238</v>
      </c>
      <c r="F177" s="231" t="s">
        <v>66</v>
      </c>
      <c r="G177" s="232">
        <v>0</v>
      </c>
      <c r="H177" s="233"/>
      <c r="I177" s="233"/>
      <c r="J177" s="379"/>
      <c r="K177" s="382"/>
      <c r="O177" s="182"/>
      <c r="P177" s="182"/>
      <c r="Q177" s="182"/>
    </row>
    <row r="178" spans="1:17" s="180" customFormat="1" x14ac:dyDescent="0.25">
      <c r="A178" s="183"/>
      <c r="B178" s="175"/>
      <c r="C178" s="235"/>
      <c r="D178" s="175" t="s">
        <v>28</v>
      </c>
      <c r="E178" s="176" t="s">
        <v>29</v>
      </c>
      <c r="F178" s="177"/>
      <c r="G178" s="236"/>
      <c r="H178" s="236"/>
      <c r="I178" s="237"/>
      <c r="J178" s="379"/>
      <c r="K178" s="382"/>
      <c r="O178" s="182"/>
      <c r="P178" s="182"/>
      <c r="Q178" s="182"/>
    </row>
    <row r="179" spans="1:17" s="180" customFormat="1" x14ac:dyDescent="0.25">
      <c r="A179" s="228"/>
      <c r="B179" s="229"/>
      <c r="C179" s="230"/>
      <c r="D179" s="229"/>
      <c r="E179" s="240" t="s">
        <v>239</v>
      </c>
      <c r="F179" s="231" t="s">
        <v>66</v>
      </c>
      <c r="G179" s="232">
        <v>0</v>
      </c>
      <c r="H179" s="233"/>
      <c r="I179" s="233"/>
      <c r="J179" s="380"/>
      <c r="K179" s="383"/>
      <c r="O179" s="182"/>
      <c r="P179" s="182"/>
      <c r="Q179" s="182"/>
    </row>
    <row r="180" spans="1:17" s="180" customFormat="1" x14ac:dyDescent="0.25">
      <c r="A180" s="258"/>
      <c r="B180" s="249"/>
      <c r="C180" s="250"/>
      <c r="D180" s="251"/>
      <c r="E180" s="252" t="s">
        <v>30</v>
      </c>
      <c r="F180" s="253"/>
      <c r="G180" s="254"/>
      <c r="H180" s="254"/>
      <c r="I180" s="255"/>
      <c r="J180" s="247"/>
      <c r="K180" s="248"/>
      <c r="O180" s="182"/>
      <c r="P180" s="182"/>
      <c r="Q180" s="182"/>
    </row>
    <row r="181" spans="1:17" s="180" customFormat="1" ht="51" customHeight="1" x14ac:dyDescent="0.25">
      <c r="A181" s="259" t="s">
        <v>79</v>
      </c>
      <c r="B181" s="175" t="s">
        <v>22</v>
      </c>
      <c r="C181" s="184" t="s">
        <v>61</v>
      </c>
      <c r="D181" s="175" t="s">
        <v>22</v>
      </c>
      <c r="E181" s="176" t="s">
        <v>24</v>
      </c>
      <c r="F181" s="177"/>
      <c r="G181" s="178"/>
      <c r="H181" s="178"/>
      <c r="I181" s="179"/>
      <c r="J181" s="378"/>
      <c r="K181" s="384"/>
      <c r="M181" s="313" t="s">
        <v>390</v>
      </c>
      <c r="N181" s="283"/>
      <c r="O181" s="284"/>
      <c r="P181" s="181"/>
      <c r="Q181" s="182"/>
    </row>
    <row r="182" spans="1:17" s="225" customFormat="1" x14ac:dyDescent="0.25">
      <c r="A182" s="228"/>
      <c r="B182" s="229"/>
      <c r="C182" s="230"/>
      <c r="D182" s="229"/>
      <c r="E182" s="230" t="s">
        <v>25</v>
      </c>
      <c r="F182" s="231" t="s">
        <v>16</v>
      </c>
      <c r="G182" s="232">
        <v>158404900</v>
      </c>
      <c r="H182" s="256">
        <f>+[1]NOPEMBER!$E$29</f>
        <v>130586005</v>
      </c>
      <c r="I182" s="233">
        <f>+H182/G182*100</f>
        <v>82.438109553429214</v>
      </c>
      <c r="J182" s="379"/>
      <c r="K182" s="382"/>
      <c r="O182" s="227"/>
      <c r="P182" s="227"/>
      <c r="Q182" s="227"/>
    </row>
    <row r="183" spans="1:17" s="180" customFormat="1" x14ac:dyDescent="0.25">
      <c r="A183" s="183"/>
      <c r="B183" s="175"/>
      <c r="C183" s="235"/>
      <c r="D183" s="175" t="s">
        <v>26</v>
      </c>
      <c r="E183" s="176" t="s">
        <v>27</v>
      </c>
      <c r="F183" s="177"/>
      <c r="G183" s="236"/>
      <c r="H183" s="236"/>
      <c r="I183" s="237"/>
      <c r="J183" s="379"/>
      <c r="K183" s="382"/>
      <c r="O183" s="182"/>
      <c r="P183" s="182"/>
      <c r="Q183" s="182"/>
    </row>
    <row r="184" spans="1:17" s="225" customFormat="1" ht="30" x14ac:dyDescent="0.25">
      <c r="A184" s="228"/>
      <c r="B184" s="229"/>
      <c r="C184" s="230"/>
      <c r="D184" s="229"/>
      <c r="E184" s="240" t="s">
        <v>240</v>
      </c>
      <c r="F184" s="231" t="s">
        <v>63</v>
      </c>
      <c r="G184" s="232">
        <v>12</v>
      </c>
      <c r="H184" s="233">
        <v>11</v>
      </c>
      <c r="I184" s="233">
        <f>+H184/G184*100</f>
        <v>91.666666666666657</v>
      </c>
      <c r="J184" s="379"/>
      <c r="K184" s="382"/>
      <c r="O184" s="227"/>
      <c r="P184" s="227"/>
      <c r="Q184" s="227"/>
    </row>
    <row r="185" spans="1:17" s="180" customFormat="1" x14ac:dyDescent="0.25">
      <c r="A185" s="183"/>
      <c r="B185" s="175"/>
      <c r="C185" s="235"/>
      <c r="D185" s="175" t="s">
        <v>28</v>
      </c>
      <c r="E185" s="176" t="s">
        <v>29</v>
      </c>
      <c r="F185" s="177"/>
      <c r="G185" s="236"/>
      <c r="H185" s="236"/>
      <c r="I185" s="237"/>
      <c r="J185" s="379"/>
      <c r="K185" s="382"/>
      <c r="O185" s="182"/>
      <c r="P185" s="182"/>
      <c r="Q185" s="182"/>
    </row>
    <row r="186" spans="1:17" s="225" customFormat="1" ht="45" x14ac:dyDescent="0.25">
      <c r="A186" s="228"/>
      <c r="B186" s="229"/>
      <c r="C186" s="230"/>
      <c r="D186" s="229"/>
      <c r="E186" s="240" t="s">
        <v>241</v>
      </c>
      <c r="F186" s="231" t="s">
        <v>63</v>
      </c>
      <c r="G186" s="232">
        <v>12</v>
      </c>
      <c r="H186" s="233">
        <v>11</v>
      </c>
      <c r="I186" s="233">
        <f>+H186/G186*100</f>
        <v>91.666666666666657</v>
      </c>
      <c r="J186" s="380"/>
      <c r="K186" s="383"/>
      <c r="O186" s="227"/>
      <c r="P186" s="227"/>
      <c r="Q186" s="227"/>
    </row>
    <row r="187" spans="1:17" s="180" customFormat="1" x14ac:dyDescent="0.25">
      <c r="A187" s="258"/>
      <c r="B187" s="249"/>
      <c r="C187" s="250"/>
      <c r="D187" s="251"/>
      <c r="E187" s="252" t="s">
        <v>30</v>
      </c>
      <c r="F187" s="253"/>
      <c r="G187" s="254"/>
      <c r="H187" s="254"/>
      <c r="I187" s="255">
        <f>AVERAGE(I182:I186)</f>
        <v>88.590480962254176</v>
      </c>
      <c r="J187" s="247"/>
      <c r="K187" s="248"/>
      <c r="O187" s="182"/>
      <c r="P187" s="182"/>
      <c r="Q187" s="182"/>
    </row>
    <row r="188" spans="1:17" s="180" customFormat="1" ht="26.25" customHeight="1" x14ac:dyDescent="0.25">
      <c r="A188" s="259" t="s">
        <v>80</v>
      </c>
      <c r="B188" s="175" t="s">
        <v>22</v>
      </c>
      <c r="C188" s="235" t="s">
        <v>62</v>
      </c>
      <c r="D188" s="175" t="s">
        <v>22</v>
      </c>
      <c r="E188" s="176" t="s">
        <v>24</v>
      </c>
      <c r="F188" s="177"/>
      <c r="G188" s="178"/>
      <c r="H188" s="178"/>
      <c r="I188" s="179"/>
      <c r="J188" s="378"/>
      <c r="K188" s="384"/>
      <c r="O188" s="181"/>
      <c r="P188" s="181"/>
      <c r="Q188" s="182"/>
    </row>
    <row r="189" spans="1:17" s="225" customFormat="1" x14ac:dyDescent="0.25">
      <c r="A189" s="228"/>
      <c r="B189" s="229"/>
      <c r="C189" s="230"/>
      <c r="D189" s="229"/>
      <c r="E189" s="230" t="s">
        <v>25</v>
      </c>
      <c r="F189" s="231" t="s">
        <v>16</v>
      </c>
      <c r="G189" s="232">
        <v>63169400</v>
      </c>
      <c r="H189" s="256">
        <f>+[1]NOPEMBER!$E$30</f>
        <v>59070400</v>
      </c>
      <c r="I189" s="233">
        <f>+H189/G189*100</f>
        <v>93.511098728181679</v>
      </c>
      <c r="J189" s="379"/>
      <c r="K189" s="382"/>
      <c r="O189" s="227"/>
      <c r="P189" s="227"/>
      <c r="Q189" s="227"/>
    </row>
    <row r="190" spans="1:17" s="180" customFormat="1" x14ac:dyDescent="0.25">
      <c r="A190" s="183"/>
      <c r="B190" s="175"/>
      <c r="C190" s="235"/>
      <c r="D190" s="175" t="s">
        <v>26</v>
      </c>
      <c r="E190" s="176" t="s">
        <v>27</v>
      </c>
      <c r="F190" s="177"/>
      <c r="G190" s="236"/>
      <c r="H190" s="236"/>
      <c r="I190" s="237"/>
      <c r="J190" s="379"/>
      <c r="K190" s="382"/>
      <c r="O190" s="182"/>
      <c r="P190" s="182"/>
      <c r="Q190" s="182"/>
    </row>
    <row r="191" spans="1:17" s="225" customFormat="1" ht="30" x14ac:dyDescent="0.25">
      <c r="A191" s="228"/>
      <c r="B191" s="229"/>
      <c r="C191" s="230"/>
      <c r="D191" s="229"/>
      <c r="E191" s="240" t="s">
        <v>242</v>
      </c>
      <c r="F191" s="231" t="s">
        <v>63</v>
      </c>
      <c r="G191" s="232">
        <v>3</v>
      </c>
      <c r="H191" s="233">
        <v>3</v>
      </c>
      <c r="I191" s="233">
        <f>+H191/G191*100</f>
        <v>100</v>
      </c>
      <c r="J191" s="379"/>
      <c r="K191" s="382"/>
      <c r="O191" s="227"/>
      <c r="P191" s="227"/>
      <c r="Q191" s="227"/>
    </row>
    <row r="192" spans="1:17" s="180" customFormat="1" x14ac:dyDescent="0.25">
      <c r="A192" s="183"/>
      <c r="B192" s="175"/>
      <c r="C192" s="235"/>
      <c r="D192" s="175" t="s">
        <v>28</v>
      </c>
      <c r="E192" s="176" t="s">
        <v>29</v>
      </c>
      <c r="F192" s="177"/>
      <c r="G192" s="236"/>
      <c r="H192" s="236"/>
      <c r="I192" s="237"/>
      <c r="J192" s="379"/>
      <c r="K192" s="382"/>
      <c r="O192" s="182"/>
      <c r="P192" s="182"/>
      <c r="Q192" s="182"/>
    </row>
    <row r="193" spans="1:17" s="225" customFormat="1" ht="30" x14ac:dyDescent="0.25">
      <c r="A193" s="228"/>
      <c r="B193" s="229"/>
      <c r="C193" s="230"/>
      <c r="D193" s="229"/>
      <c r="E193" s="240" t="s">
        <v>243</v>
      </c>
      <c r="F193" s="231" t="s">
        <v>63</v>
      </c>
      <c r="G193" s="232">
        <v>3</v>
      </c>
      <c r="H193" s="233">
        <v>3</v>
      </c>
      <c r="I193" s="233">
        <f>+H193/G193*100</f>
        <v>100</v>
      </c>
      <c r="J193" s="380"/>
      <c r="K193" s="383"/>
      <c r="O193" s="227"/>
      <c r="P193" s="227"/>
      <c r="Q193" s="227"/>
    </row>
    <row r="194" spans="1:17" s="180" customFormat="1" x14ac:dyDescent="0.25">
      <c r="A194" s="258"/>
      <c r="B194" s="249"/>
      <c r="C194" s="250"/>
      <c r="D194" s="251"/>
      <c r="E194" s="252" t="s">
        <v>30</v>
      </c>
      <c r="F194" s="253"/>
      <c r="G194" s="254"/>
      <c r="H194" s="254"/>
      <c r="I194" s="255">
        <f>AVERAGE(I189:I193)</f>
        <v>97.837032909393884</v>
      </c>
      <c r="J194" s="247"/>
      <c r="K194" s="248"/>
      <c r="O194" s="182"/>
      <c r="P194" s="182"/>
      <c r="Q194" s="182"/>
    </row>
    <row r="195" spans="1:17" s="180" customFormat="1" ht="30" customHeight="1" x14ac:dyDescent="0.25">
      <c r="A195" s="259" t="s">
        <v>153</v>
      </c>
      <c r="B195" s="175" t="s">
        <v>22</v>
      </c>
      <c r="C195" s="184" t="s">
        <v>154</v>
      </c>
      <c r="D195" s="175" t="s">
        <v>22</v>
      </c>
      <c r="E195" s="176" t="s">
        <v>24</v>
      </c>
      <c r="F195" s="177"/>
      <c r="G195" s="178"/>
      <c r="H195" s="178"/>
      <c r="I195" s="179"/>
      <c r="J195" s="378"/>
      <c r="K195" s="384"/>
      <c r="M195" s="324" t="s">
        <v>342</v>
      </c>
      <c r="O195" s="262"/>
      <c r="P195" s="262"/>
      <c r="Q195" s="182"/>
    </row>
    <row r="196" spans="1:17" s="225" customFormat="1" x14ac:dyDescent="0.25">
      <c r="A196" s="228"/>
      <c r="B196" s="229"/>
      <c r="C196" s="230"/>
      <c r="D196" s="229"/>
      <c r="E196" s="230" t="s">
        <v>25</v>
      </c>
      <c r="F196" s="231" t="s">
        <v>16</v>
      </c>
      <c r="G196" s="232">
        <v>67694000</v>
      </c>
      <c r="H196" s="232">
        <f>+[1]NOPEMBER!$E$31</f>
        <v>60485600</v>
      </c>
      <c r="I196" s="233">
        <f>+H196/G196*100</f>
        <v>89.351493485390137</v>
      </c>
      <c r="J196" s="379"/>
      <c r="K196" s="382"/>
      <c r="O196" s="227"/>
      <c r="P196" s="227"/>
      <c r="Q196" s="227"/>
    </row>
    <row r="197" spans="1:17" s="180" customFormat="1" x14ac:dyDescent="0.25">
      <c r="A197" s="183"/>
      <c r="B197" s="175"/>
      <c r="C197" s="235"/>
      <c r="D197" s="175" t="s">
        <v>26</v>
      </c>
      <c r="E197" s="176" t="s">
        <v>27</v>
      </c>
      <c r="F197" s="177"/>
      <c r="G197" s="236"/>
      <c r="H197" s="236"/>
      <c r="I197" s="237"/>
      <c r="J197" s="379"/>
      <c r="K197" s="382"/>
      <c r="O197" s="182"/>
      <c r="P197" s="182"/>
      <c r="Q197" s="182"/>
    </row>
    <row r="198" spans="1:17" s="225" customFormat="1" x14ac:dyDescent="0.25">
      <c r="A198" s="228"/>
      <c r="B198" s="229"/>
      <c r="C198" s="230"/>
      <c r="D198" s="229"/>
      <c r="E198" s="240" t="s">
        <v>244</v>
      </c>
      <c r="F198" s="231" t="s">
        <v>245</v>
      </c>
      <c r="G198" s="232">
        <v>3</v>
      </c>
      <c r="H198" s="232">
        <v>3</v>
      </c>
      <c r="I198" s="233">
        <f>+H198/G198*100</f>
        <v>100</v>
      </c>
      <c r="J198" s="379"/>
      <c r="K198" s="382"/>
      <c r="O198" s="227"/>
      <c r="P198" s="227"/>
      <c r="Q198" s="227"/>
    </row>
    <row r="199" spans="1:17" s="180" customFormat="1" x14ac:dyDescent="0.25">
      <c r="A199" s="183"/>
      <c r="B199" s="175"/>
      <c r="C199" s="235"/>
      <c r="D199" s="175" t="s">
        <v>28</v>
      </c>
      <c r="E199" s="176" t="s">
        <v>29</v>
      </c>
      <c r="F199" s="177"/>
      <c r="G199" s="236"/>
      <c r="H199" s="236"/>
      <c r="I199" s="237"/>
      <c r="J199" s="379"/>
      <c r="K199" s="382"/>
      <c r="O199" s="182"/>
      <c r="P199" s="182"/>
      <c r="Q199" s="182"/>
    </row>
    <row r="200" spans="1:17" s="225" customFormat="1" ht="45" x14ac:dyDescent="0.25">
      <c r="A200" s="228"/>
      <c r="B200" s="229"/>
      <c r="C200" s="230"/>
      <c r="D200" s="229"/>
      <c r="E200" s="240" t="s">
        <v>246</v>
      </c>
      <c r="F200" s="231" t="s">
        <v>63</v>
      </c>
      <c r="G200" s="233">
        <v>1</v>
      </c>
      <c r="H200" s="233">
        <v>0.95</v>
      </c>
      <c r="I200" s="233">
        <f>+H200/G200*100</f>
        <v>95</v>
      </c>
      <c r="J200" s="380"/>
      <c r="K200" s="383"/>
      <c r="O200" s="227"/>
      <c r="P200" s="227"/>
      <c r="Q200" s="227"/>
    </row>
    <row r="201" spans="1:17" s="180" customFormat="1" x14ac:dyDescent="0.25">
      <c r="A201" s="183"/>
      <c r="B201" s="249"/>
      <c r="C201" s="250"/>
      <c r="D201" s="251"/>
      <c r="E201" s="252" t="s">
        <v>30</v>
      </c>
      <c r="F201" s="253"/>
      <c r="G201" s="254"/>
      <c r="H201" s="255"/>
      <c r="I201" s="255">
        <f>AVERAGE(I196:I200)</f>
        <v>94.783831161796726</v>
      </c>
      <c r="J201" s="247"/>
      <c r="K201" s="248"/>
      <c r="O201" s="182"/>
      <c r="P201" s="182"/>
      <c r="Q201" s="182"/>
    </row>
    <row r="202" spans="1:17" s="180" customFormat="1" ht="30" x14ac:dyDescent="0.25">
      <c r="A202" s="183"/>
      <c r="B202" s="175" t="s">
        <v>26</v>
      </c>
      <c r="C202" s="184" t="s">
        <v>156</v>
      </c>
      <c r="D202" s="175" t="s">
        <v>22</v>
      </c>
      <c r="E202" s="176" t="s">
        <v>24</v>
      </c>
      <c r="F202" s="177"/>
      <c r="G202" s="178"/>
      <c r="H202" s="178"/>
      <c r="I202" s="179"/>
      <c r="J202" s="378"/>
      <c r="K202" s="384"/>
      <c r="M202" s="346" t="s">
        <v>345</v>
      </c>
      <c r="O202" s="182"/>
      <c r="P202" s="182"/>
      <c r="Q202" s="182"/>
    </row>
    <row r="203" spans="1:17" s="180" customFormat="1" x14ac:dyDescent="0.25">
      <c r="A203" s="183"/>
      <c r="B203" s="229"/>
      <c r="C203" s="230"/>
      <c r="D203" s="229"/>
      <c r="E203" s="230" t="s">
        <v>25</v>
      </c>
      <c r="F203" s="231" t="s">
        <v>16</v>
      </c>
      <c r="G203" s="232">
        <v>165319800</v>
      </c>
      <c r="H203" s="232">
        <f>+[1]NOPEMBER!$E$32</f>
        <v>60006605</v>
      </c>
      <c r="I203" s="233">
        <f>+H203/G203*100</f>
        <v>36.297288649030548</v>
      </c>
      <c r="J203" s="379"/>
      <c r="K203" s="382"/>
      <c r="O203" s="182"/>
      <c r="P203" s="182"/>
      <c r="Q203" s="182"/>
    </row>
    <row r="204" spans="1:17" s="180" customFormat="1" x14ac:dyDescent="0.25">
      <c r="A204" s="183"/>
      <c r="B204" s="175"/>
      <c r="C204" s="235"/>
      <c r="D204" s="175" t="s">
        <v>26</v>
      </c>
      <c r="E204" s="176" t="s">
        <v>27</v>
      </c>
      <c r="F204" s="177"/>
      <c r="G204" s="236"/>
      <c r="H204" s="236"/>
      <c r="I204" s="237"/>
      <c r="J204" s="379"/>
      <c r="K204" s="382"/>
      <c r="O204" s="182"/>
      <c r="P204" s="182"/>
      <c r="Q204" s="182"/>
    </row>
    <row r="205" spans="1:17" s="180" customFormat="1" ht="30" x14ac:dyDescent="0.25">
      <c r="A205" s="183"/>
      <c r="B205" s="229"/>
      <c r="C205" s="230"/>
      <c r="D205" s="229"/>
      <c r="E205" s="240" t="s">
        <v>247</v>
      </c>
      <c r="F205" s="231" t="s">
        <v>248</v>
      </c>
      <c r="G205" s="232">
        <v>17</v>
      </c>
      <c r="H205" s="232">
        <v>17</v>
      </c>
      <c r="I205" s="233">
        <f>+H205/G205*100</f>
        <v>100</v>
      </c>
      <c r="J205" s="379"/>
      <c r="K205" s="382"/>
      <c r="O205" s="182"/>
      <c r="P205" s="182"/>
      <c r="Q205" s="182"/>
    </row>
    <row r="206" spans="1:17" s="180" customFormat="1" ht="45" x14ac:dyDescent="0.25">
      <c r="A206" s="183"/>
      <c r="B206" s="229"/>
      <c r="C206" s="230"/>
      <c r="D206" s="229"/>
      <c r="E206" s="240" t="s">
        <v>451</v>
      </c>
      <c r="F206" s="231" t="s">
        <v>63</v>
      </c>
      <c r="G206" s="232">
        <v>1</v>
      </c>
      <c r="H206" s="232">
        <v>0.75</v>
      </c>
      <c r="I206" s="233">
        <f>+H206/G206*100</f>
        <v>75</v>
      </c>
      <c r="J206" s="379"/>
      <c r="K206" s="382"/>
      <c r="O206" s="182"/>
      <c r="P206" s="182"/>
      <c r="Q206" s="182"/>
    </row>
    <row r="207" spans="1:17" s="180" customFormat="1" x14ac:dyDescent="0.25">
      <c r="A207" s="183"/>
      <c r="B207" s="175"/>
      <c r="C207" s="235"/>
      <c r="D207" s="175" t="s">
        <v>28</v>
      </c>
      <c r="E207" s="176" t="s">
        <v>29</v>
      </c>
      <c r="F207" s="177"/>
      <c r="G207" s="236"/>
      <c r="H207" s="236"/>
      <c r="I207" s="237"/>
      <c r="J207" s="379"/>
      <c r="K207" s="382"/>
      <c r="O207" s="182"/>
      <c r="P207" s="182"/>
      <c r="Q207" s="182"/>
    </row>
    <row r="208" spans="1:17" s="180" customFormat="1" ht="18.75" customHeight="1" x14ac:dyDescent="0.25">
      <c r="A208" s="183"/>
      <c r="B208" s="229"/>
      <c r="C208" s="230"/>
      <c r="D208" s="229"/>
      <c r="E208" s="240" t="s">
        <v>249</v>
      </c>
      <c r="F208" s="231" t="s">
        <v>248</v>
      </c>
      <c r="G208" s="232">
        <v>17</v>
      </c>
      <c r="H208" s="256">
        <v>17</v>
      </c>
      <c r="I208" s="233">
        <f>+H208/G208*100</f>
        <v>100</v>
      </c>
      <c r="J208" s="379"/>
      <c r="K208" s="382"/>
      <c r="O208" s="182"/>
      <c r="P208" s="182"/>
      <c r="Q208" s="182"/>
    </row>
    <row r="209" spans="1:17" s="180" customFormat="1" ht="45" x14ac:dyDescent="0.25">
      <c r="A209" s="183"/>
      <c r="B209" s="229"/>
      <c r="C209" s="230"/>
      <c r="D209" s="229"/>
      <c r="E209" s="240" t="s">
        <v>452</v>
      </c>
      <c r="F209" s="231" t="s">
        <v>63</v>
      </c>
      <c r="G209" s="232">
        <v>1</v>
      </c>
      <c r="H209" s="256">
        <v>0.75</v>
      </c>
      <c r="I209" s="233">
        <f>+H209/G209*100</f>
        <v>75</v>
      </c>
      <c r="J209" s="364"/>
      <c r="K209" s="365"/>
      <c r="O209" s="182"/>
      <c r="P209" s="182"/>
      <c r="Q209" s="182"/>
    </row>
    <row r="210" spans="1:17" s="180" customFormat="1" x14ac:dyDescent="0.25">
      <c r="A210" s="183"/>
      <c r="B210" s="249"/>
      <c r="C210" s="250"/>
      <c r="D210" s="251"/>
      <c r="E210" s="252" t="s">
        <v>30</v>
      </c>
      <c r="F210" s="253"/>
      <c r="G210" s="254"/>
      <c r="H210" s="255"/>
      <c r="I210" s="255">
        <f>AVERAGE(I203:I209)</f>
        <v>77.259457729806101</v>
      </c>
      <c r="J210" s="247"/>
      <c r="K210" s="248"/>
      <c r="O210" s="182"/>
      <c r="P210" s="182"/>
      <c r="Q210" s="182"/>
    </row>
    <row r="211" spans="1:17" s="180" customFormat="1" ht="30" x14ac:dyDescent="0.25">
      <c r="A211" s="183"/>
      <c r="B211" s="175" t="s">
        <v>28</v>
      </c>
      <c r="C211" s="184" t="s">
        <v>157</v>
      </c>
      <c r="D211" s="175" t="s">
        <v>22</v>
      </c>
      <c r="E211" s="176" t="s">
        <v>24</v>
      </c>
      <c r="F211" s="177"/>
      <c r="G211" s="178"/>
      <c r="H211" s="178"/>
      <c r="I211" s="179"/>
      <c r="J211" s="378"/>
      <c r="K211" s="381"/>
      <c r="M211" s="312" t="s">
        <v>348</v>
      </c>
      <c r="O211" s="182"/>
      <c r="P211" s="182"/>
      <c r="Q211" s="182"/>
    </row>
    <row r="212" spans="1:17" s="180" customFormat="1" x14ac:dyDescent="0.25">
      <c r="A212" s="183"/>
      <c r="B212" s="175"/>
      <c r="C212" s="235"/>
      <c r="D212" s="229"/>
      <c r="E212" s="230" t="s">
        <v>25</v>
      </c>
      <c r="F212" s="231" t="s">
        <v>16</v>
      </c>
      <c r="G212" s="232">
        <v>85685000</v>
      </c>
      <c r="H212" s="232">
        <f>+[1]NOPEMBER!$E$33</f>
        <v>75700250</v>
      </c>
      <c r="I212" s="233">
        <f>+H212/G212*100</f>
        <v>88.34714360739919</v>
      </c>
      <c r="J212" s="379"/>
      <c r="K212" s="382"/>
      <c r="O212" s="182"/>
      <c r="P212" s="182"/>
      <c r="Q212" s="182"/>
    </row>
    <row r="213" spans="1:17" s="180" customFormat="1" x14ac:dyDescent="0.25">
      <c r="A213" s="183"/>
      <c r="B213" s="175"/>
      <c r="C213" s="235"/>
      <c r="D213" s="175" t="s">
        <v>26</v>
      </c>
      <c r="E213" s="176" t="s">
        <v>27</v>
      </c>
      <c r="F213" s="177"/>
      <c r="G213" s="236"/>
      <c r="H213" s="236"/>
      <c r="I213" s="237"/>
      <c r="J213" s="379"/>
      <c r="K213" s="382"/>
      <c r="O213" s="182"/>
      <c r="P213" s="182"/>
      <c r="Q213" s="182"/>
    </row>
    <row r="214" spans="1:17" s="180" customFormat="1" x14ac:dyDescent="0.25">
      <c r="A214" s="183"/>
      <c r="B214" s="175"/>
      <c r="C214" s="235"/>
      <c r="D214" s="229"/>
      <c r="E214" s="240" t="s">
        <v>453</v>
      </c>
      <c r="F214" s="231" t="s">
        <v>250</v>
      </c>
      <c r="G214" s="232">
        <v>3</v>
      </c>
      <c r="H214" s="232">
        <v>3</v>
      </c>
      <c r="I214" s="233">
        <f>+H214/G214*100</f>
        <v>100</v>
      </c>
      <c r="J214" s="379"/>
      <c r="K214" s="382"/>
      <c r="O214" s="182"/>
      <c r="P214" s="182"/>
      <c r="Q214" s="182"/>
    </row>
    <row r="215" spans="1:17" s="180" customFormat="1" x14ac:dyDescent="0.25">
      <c r="A215" s="183"/>
      <c r="B215" s="175"/>
      <c r="C215" s="235"/>
      <c r="D215" s="229"/>
      <c r="E215" s="240" t="s">
        <v>454</v>
      </c>
      <c r="F215" s="231" t="s">
        <v>251</v>
      </c>
      <c r="G215" s="232">
        <v>4</v>
      </c>
      <c r="H215" s="232">
        <v>4</v>
      </c>
      <c r="I215" s="233">
        <f>+H215/G215*100</f>
        <v>100</v>
      </c>
      <c r="J215" s="379"/>
      <c r="K215" s="382"/>
      <c r="O215" s="182"/>
      <c r="P215" s="182"/>
      <c r="Q215" s="182"/>
    </row>
    <row r="216" spans="1:17" s="180" customFormat="1" ht="31.5" customHeight="1" x14ac:dyDescent="0.25">
      <c r="A216" s="183"/>
      <c r="B216" s="175"/>
      <c r="C216" s="235"/>
      <c r="D216" s="229"/>
      <c r="E216" s="240" t="s">
        <v>455</v>
      </c>
      <c r="F216" s="231" t="s">
        <v>456</v>
      </c>
      <c r="G216" s="232">
        <v>13</v>
      </c>
      <c r="H216" s="232">
        <v>13</v>
      </c>
      <c r="I216" s="233">
        <f>+H216/G216*100</f>
        <v>100</v>
      </c>
      <c r="J216" s="379"/>
      <c r="K216" s="382"/>
      <c r="O216" s="182"/>
      <c r="P216" s="182"/>
      <c r="Q216" s="182"/>
    </row>
    <row r="217" spans="1:17" s="180" customFormat="1" x14ac:dyDescent="0.25">
      <c r="A217" s="183"/>
      <c r="B217" s="175"/>
      <c r="C217" s="235"/>
      <c r="D217" s="175" t="s">
        <v>28</v>
      </c>
      <c r="E217" s="176" t="s">
        <v>29</v>
      </c>
      <c r="F217" s="177"/>
      <c r="G217" s="236"/>
      <c r="H217" s="236"/>
      <c r="I217" s="237"/>
      <c r="J217" s="379"/>
      <c r="K217" s="382"/>
      <c r="O217" s="182"/>
      <c r="P217" s="182"/>
      <c r="Q217" s="182"/>
    </row>
    <row r="218" spans="1:17" s="180" customFormat="1" ht="30" x14ac:dyDescent="0.25">
      <c r="A218" s="183"/>
      <c r="B218" s="175"/>
      <c r="C218" s="235"/>
      <c r="D218" s="175"/>
      <c r="E218" s="240" t="s">
        <v>457</v>
      </c>
      <c r="F218" s="231" t="s">
        <v>250</v>
      </c>
      <c r="G218" s="232">
        <v>3</v>
      </c>
      <c r="H218" s="274">
        <v>3</v>
      </c>
      <c r="I218" s="233">
        <f>+H218/G218*100</f>
        <v>100</v>
      </c>
      <c r="J218" s="379"/>
      <c r="K218" s="382"/>
      <c r="O218" s="182"/>
      <c r="P218" s="182"/>
      <c r="Q218" s="182"/>
    </row>
    <row r="219" spans="1:17" s="180" customFormat="1" ht="30" x14ac:dyDescent="0.25">
      <c r="A219" s="183"/>
      <c r="B219" s="175"/>
      <c r="C219" s="235"/>
      <c r="D219" s="175"/>
      <c r="E219" s="240" t="s">
        <v>458</v>
      </c>
      <c r="F219" s="231" t="s">
        <v>251</v>
      </c>
      <c r="G219" s="232">
        <v>4</v>
      </c>
      <c r="H219" s="274">
        <v>4</v>
      </c>
      <c r="I219" s="233">
        <f>+H219/G219*100</f>
        <v>100</v>
      </c>
      <c r="J219" s="379"/>
      <c r="K219" s="382"/>
      <c r="O219" s="182"/>
      <c r="P219" s="182"/>
      <c r="Q219" s="182"/>
    </row>
    <row r="220" spans="1:17" s="180" customFormat="1" x14ac:dyDescent="0.25">
      <c r="A220" s="183"/>
      <c r="B220" s="175"/>
      <c r="C220" s="235"/>
      <c r="D220" s="229"/>
      <c r="E220" s="240" t="s">
        <v>459</v>
      </c>
      <c r="F220" s="231" t="s">
        <v>456</v>
      </c>
      <c r="G220" s="232">
        <v>13</v>
      </c>
      <c r="H220" s="256">
        <v>13</v>
      </c>
      <c r="I220" s="233">
        <f>+H220/G220*100</f>
        <v>100</v>
      </c>
      <c r="J220" s="380"/>
      <c r="K220" s="383"/>
      <c r="O220" s="182"/>
      <c r="P220" s="182"/>
      <c r="Q220" s="182"/>
    </row>
    <row r="221" spans="1:17" s="180" customFormat="1" x14ac:dyDescent="0.25">
      <c r="A221" s="258"/>
      <c r="B221" s="249"/>
      <c r="C221" s="250"/>
      <c r="D221" s="251"/>
      <c r="E221" s="252" t="s">
        <v>30</v>
      </c>
      <c r="F221" s="253"/>
      <c r="G221" s="254"/>
      <c r="H221" s="255"/>
      <c r="I221" s="255">
        <f>AVERAGE(I212:I220)</f>
        <v>98.335306229628458</v>
      </c>
      <c r="J221" s="247"/>
      <c r="K221" s="248"/>
      <c r="O221" s="182"/>
      <c r="P221" s="182"/>
      <c r="Q221" s="182"/>
    </row>
    <row r="222" spans="1:17" s="180" customFormat="1" ht="45" customHeight="1" x14ac:dyDescent="0.25">
      <c r="A222" s="259" t="s">
        <v>158</v>
      </c>
      <c r="B222" s="175" t="s">
        <v>22</v>
      </c>
      <c r="C222" s="184" t="s">
        <v>159</v>
      </c>
      <c r="D222" s="175" t="s">
        <v>22</v>
      </c>
      <c r="E222" s="257" t="s">
        <v>24</v>
      </c>
      <c r="F222" s="177"/>
      <c r="G222" s="178"/>
      <c r="H222" s="178"/>
      <c r="I222" s="179"/>
      <c r="J222" s="315"/>
      <c r="K222" s="316"/>
      <c r="M222" s="312" t="s">
        <v>351</v>
      </c>
      <c r="O222" s="262"/>
      <c r="P222" s="262"/>
      <c r="Q222" s="262"/>
    </row>
    <row r="223" spans="1:17" s="225" customFormat="1" x14ac:dyDescent="0.25">
      <c r="A223" s="228"/>
      <c r="B223" s="229"/>
      <c r="C223" s="230"/>
      <c r="D223" s="229"/>
      <c r="E223" s="230" t="s">
        <v>25</v>
      </c>
      <c r="F223" s="231" t="s">
        <v>16</v>
      </c>
      <c r="G223" s="232">
        <v>93117000</v>
      </c>
      <c r="H223" s="232">
        <f>+[1]NOPEMBER!$E$34</f>
        <v>86182077</v>
      </c>
      <c r="I223" s="233">
        <f>+H223/G223*100</f>
        <v>92.552463030381134</v>
      </c>
      <c r="J223" s="317"/>
      <c r="K223" s="318"/>
      <c r="O223" s="227"/>
      <c r="P223" s="227"/>
      <c r="Q223" s="227"/>
    </row>
    <row r="224" spans="1:17" s="180" customFormat="1" x14ac:dyDescent="0.25">
      <c r="A224" s="183"/>
      <c r="B224" s="175"/>
      <c r="C224" s="235"/>
      <c r="D224" s="175" t="s">
        <v>26</v>
      </c>
      <c r="E224" s="257" t="s">
        <v>27</v>
      </c>
      <c r="F224" s="177"/>
      <c r="G224" s="236"/>
      <c r="H224" s="236"/>
      <c r="I224" s="237"/>
      <c r="J224" s="317"/>
      <c r="K224" s="318"/>
      <c r="O224" s="182"/>
      <c r="P224" s="182"/>
      <c r="Q224" s="182"/>
    </row>
    <row r="225" spans="1:17" s="225" customFormat="1" ht="30" x14ac:dyDescent="0.25">
      <c r="A225" s="228"/>
      <c r="B225" s="229"/>
      <c r="C225" s="230"/>
      <c r="D225" s="229"/>
      <c r="E225" s="240" t="s">
        <v>252</v>
      </c>
      <c r="F225" s="231" t="s">
        <v>254</v>
      </c>
      <c r="G225" s="232">
        <v>225</v>
      </c>
      <c r="H225" s="256">
        <v>225</v>
      </c>
      <c r="I225" s="233">
        <f>+H225/G225*100</f>
        <v>100</v>
      </c>
      <c r="J225" s="321"/>
      <c r="K225" s="318"/>
      <c r="O225" s="227"/>
      <c r="P225" s="227"/>
      <c r="Q225" s="227"/>
    </row>
    <row r="226" spans="1:17" s="225" customFormat="1" ht="17.25" customHeight="1" x14ac:dyDescent="0.25">
      <c r="A226" s="228"/>
      <c r="B226" s="229"/>
      <c r="C226" s="230"/>
      <c r="D226" s="229"/>
      <c r="E226" s="240" t="s">
        <v>253</v>
      </c>
      <c r="F226" s="231" t="s">
        <v>255</v>
      </c>
      <c r="G226" s="232">
        <v>9</v>
      </c>
      <c r="H226" s="233">
        <v>9</v>
      </c>
      <c r="I226" s="233">
        <f>+H226/G226*100</f>
        <v>100</v>
      </c>
      <c r="J226" s="322"/>
      <c r="K226" s="318"/>
      <c r="O226" s="227"/>
      <c r="P226" s="227"/>
      <c r="Q226" s="227"/>
    </row>
    <row r="227" spans="1:17" s="180" customFormat="1" x14ac:dyDescent="0.25">
      <c r="A227" s="183"/>
      <c r="B227" s="175"/>
      <c r="C227" s="235"/>
      <c r="D227" s="175" t="s">
        <v>28</v>
      </c>
      <c r="E227" s="257" t="s">
        <v>29</v>
      </c>
      <c r="F227" s="177"/>
      <c r="G227" s="236"/>
      <c r="H227" s="236"/>
      <c r="I227" s="237"/>
      <c r="J227" s="317"/>
      <c r="K227" s="318"/>
      <c r="O227" s="182"/>
      <c r="P227" s="182"/>
      <c r="Q227" s="182"/>
    </row>
    <row r="228" spans="1:17" s="180" customFormat="1" ht="45" x14ac:dyDescent="0.25">
      <c r="A228" s="183"/>
      <c r="B228" s="175"/>
      <c r="C228" s="235"/>
      <c r="D228" s="175"/>
      <c r="E228" s="240" t="s">
        <v>256</v>
      </c>
      <c r="F228" s="231" t="s">
        <v>254</v>
      </c>
      <c r="G228" s="232">
        <v>225</v>
      </c>
      <c r="H228" s="274">
        <v>225</v>
      </c>
      <c r="I228" s="233">
        <f>+H228/G228*100</f>
        <v>100</v>
      </c>
      <c r="J228" s="322"/>
      <c r="K228" s="318"/>
      <c r="O228" s="182"/>
      <c r="P228" s="182"/>
      <c r="Q228" s="182"/>
    </row>
    <row r="229" spans="1:17" s="225" customFormat="1" x14ac:dyDescent="0.25">
      <c r="A229" s="228"/>
      <c r="B229" s="229"/>
      <c r="C229" s="230"/>
      <c r="D229" s="229"/>
      <c r="E229" s="240" t="s">
        <v>257</v>
      </c>
      <c r="F229" s="231" t="s">
        <v>39</v>
      </c>
      <c r="G229" s="232">
        <v>1</v>
      </c>
      <c r="H229" s="233">
        <v>1</v>
      </c>
      <c r="I229" s="233">
        <f>+H229/G229*100</f>
        <v>100</v>
      </c>
      <c r="J229" s="319"/>
      <c r="K229" s="320"/>
      <c r="O229" s="227"/>
      <c r="P229" s="227"/>
      <c r="Q229" s="227"/>
    </row>
    <row r="230" spans="1:17" s="180" customFormat="1" x14ac:dyDescent="0.25">
      <c r="A230" s="183"/>
      <c r="B230" s="249"/>
      <c r="C230" s="250"/>
      <c r="D230" s="251"/>
      <c r="E230" s="252" t="s">
        <v>30</v>
      </c>
      <c r="F230" s="253"/>
      <c r="G230" s="254"/>
      <c r="H230" s="255"/>
      <c r="I230" s="255">
        <f>AVERAGE(I223:I229)</f>
        <v>98.510492606076227</v>
      </c>
      <c r="J230" s="247"/>
      <c r="K230" s="248"/>
      <c r="O230" s="182"/>
      <c r="P230" s="182"/>
      <c r="Q230" s="182"/>
    </row>
    <row r="231" spans="1:17" s="180" customFormat="1" ht="37.5" customHeight="1" x14ac:dyDescent="0.25">
      <c r="A231" s="183"/>
      <c r="B231" s="175" t="s">
        <v>26</v>
      </c>
      <c r="C231" s="184" t="s">
        <v>160</v>
      </c>
      <c r="D231" s="175" t="s">
        <v>22</v>
      </c>
      <c r="E231" s="257" t="s">
        <v>24</v>
      </c>
      <c r="F231" s="177"/>
      <c r="G231" s="178"/>
      <c r="H231" s="178"/>
      <c r="I231" s="179"/>
      <c r="J231" s="378"/>
      <c r="K231" s="381"/>
      <c r="M231" s="312" t="s">
        <v>354</v>
      </c>
      <c r="O231" s="182"/>
      <c r="P231" s="182"/>
      <c r="Q231" s="182"/>
    </row>
    <row r="232" spans="1:17" s="180" customFormat="1" x14ac:dyDescent="0.25">
      <c r="A232" s="183"/>
      <c r="B232" s="229"/>
      <c r="C232" s="230"/>
      <c r="D232" s="229"/>
      <c r="E232" s="230" t="s">
        <v>25</v>
      </c>
      <c r="F232" s="231" t="s">
        <v>16</v>
      </c>
      <c r="G232" s="232">
        <v>283661500</v>
      </c>
      <c r="H232" s="232">
        <f>+[1]NOPEMBER!$E$35</f>
        <v>196284171</v>
      </c>
      <c r="I232" s="233">
        <f>+H232/G232*100</f>
        <v>69.196620267466685</v>
      </c>
      <c r="J232" s="387"/>
      <c r="K232" s="382"/>
      <c r="O232" s="182"/>
      <c r="P232" s="182"/>
      <c r="Q232" s="182"/>
    </row>
    <row r="233" spans="1:17" s="180" customFormat="1" x14ac:dyDescent="0.25">
      <c r="A233" s="183"/>
      <c r="B233" s="175"/>
      <c r="C233" s="235"/>
      <c r="D233" s="175" t="s">
        <v>26</v>
      </c>
      <c r="E233" s="257" t="s">
        <v>27</v>
      </c>
      <c r="F233" s="177"/>
      <c r="G233" s="236"/>
      <c r="H233" s="236"/>
      <c r="I233" s="237"/>
      <c r="J233" s="387"/>
      <c r="K233" s="382"/>
      <c r="O233" s="182"/>
      <c r="P233" s="182"/>
      <c r="Q233" s="182"/>
    </row>
    <row r="234" spans="1:17" s="180" customFormat="1" x14ac:dyDescent="0.25">
      <c r="A234" s="183"/>
      <c r="B234" s="229"/>
      <c r="C234" s="230"/>
      <c r="D234" s="229"/>
      <c r="E234" s="240" t="s">
        <v>258</v>
      </c>
      <c r="F234" s="231" t="s">
        <v>260</v>
      </c>
      <c r="G234" s="232">
        <v>6</v>
      </c>
      <c r="H234" s="233">
        <v>6</v>
      </c>
      <c r="I234" s="233">
        <f>+H234/G234*100</f>
        <v>100</v>
      </c>
      <c r="J234" s="387"/>
      <c r="K234" s="382"/>
      <c r="O234" s="182"/>
      <c r="P234" s="182"/>
      <c r="Q234" s="182"/>
    </row>
    <row r="235" spans="1:17" s="180" customFormat="1" x14ac:dyDescent="0.25">
      <c r="A235" s="183"/>
      <c r="B235" s="229"/>
      <c r="C235" s="230"/>
      <c r="D235" s="229"/>
      <c r="E235" s="240" t="s">
        <v>259</v>
      </c>
      <c r="F235" s="231" t="s">
        <v>261</v>
      </c>
      <c r="G235" s="232">
        <v>9</v>
      </c>
      <c r="H235" s="233">
        <v>9</v>
      </c>
      <c r="I235" s="233">
        <f>+H235/G235*100</f>
        <v>100</v>
      </c>
      <c r="J235" s="387"/>
      <c r="K235" s="382"/>
      <c r="O235" s="182"/>
      <c r="P235" s="182"/>
      <c r="Q235" s="182"/>
    </row>
    <row r="236" spans="1:17" s="180" customFormat="1" x14ac:dyDescent="0.25">
      <c r="A236" s="183"/>
      <c r="B236" s="175"/>
      <c r="C236" s="235"/>
      <c r="D236" s="175" t="s">
        <v>28</v>
      </c>
      <c r="E236" s="257" t="s">
        <v>29</v>
      </c>
      <c r="F236" s="177"/>
      <c r="G236" s="236"/>
      <c r="H236" s="236"/>
      <c r="I236" s="237"/>
      <c r="J236" s="387"/>
      <c r="K236" s="382"/>
      <c r="O236" s="182"/>
      <c r="P236" s="182"/>
      <c r="Q236" s="182"/>
    </row>
    <row r="237" spans="1:17" s="180" customFormat="1" x14ac:dyDescent="0.25">
      <c r="A237" s="183"/>
      <c r="B237" s="175"/>
      <c r="C237" s="235"/>
      <c r="D237" s="175"/>
      <c r="E237" s="240" t="s">
        <v>262</v>
      </c>
      <c r="F237" s="231" t="s">
        <v>260</v>
      </c>
      <c r="G237" s="232">
        <v>6</v>
      </c>
      <c r="H237" s="233">
        <v>6</v>
      </c>
      <c r="I237" s="233">
        <f>+H237/G237*100</f>
        <v>100</v>
      </c>
      <c r="J237" s="387"/>
      <c r="K237" s="382"/>
      <c r="O237" s="182"/>
      <c r="P237" s="182"/>
      <c r="Q237" s="182"/>
    </row>
    <row r="238" spans="1:17" s="180" customFormat="1" x14ac:dyDescent="0.25">
      <c r="A238" s="183"/>
      <c r="B238" s="229"/>
      <c r="C238" s="230"/>
      <c r="D238" s="229"/>
      <c r="E238" s="240" t="s">
        <v>263</v>
      </c>
      <c r="F238" s="231" t="s">
        <v>261</v>
      </c>
      <c r="G238" s="232">
        <v>9</v>
      </c>
      <c r="H238" s="233">
        <v>9</v>
      </c>
      <c r="I238" s="233">
        <f>+H238/G238*100</f>
        <v>100</v>
      </c>
      <c r="J238" s="388"/>
      <c r="K238" s="383"/>
      <c r="O238" s="182"/>
      <c r="P238" s="182"/>
      <c r="Q238" s="182"/>
    </row>
    <row r="239" spans="1:17" s="180" customFormat="1" x14ac:dyDescent="0.25">
      <c r="A239" s="183"/>
      <c r="B239" s="249"/>
      <c r="C239" s="250"/>
      <c r="D239" s="251"/>
      <c r="E239" s="252" t="s">
        <v>30</v>
      </c>
      <c r="F239" s="253"/>
      <c r="G239" s="254"/>
      <c r="H239" s="255"/>
      <c r="I239" s="255">
        <f>AVERAGE(I232:I238)</f>
        <v>93.839324053493343</v>
      </c>
      <c r="J239" s="247"/>
      <c r="K239" s="248"/>
      <c r="O239" s="182"/>
      <c r="P239" s="182"/>
      <c r="Q239" s="182"/>
    </row>
    <row r="240" spans="1:17" s="180" customFormat="1" ht="30" x14ac:dyDescent="0.25">
      <c r="A240" s="183"/>
      <c r="B240" s="175" t="s">
        <v>28</v>
      </c>
      <c r="C240" s="184" t="s">
        <v>161</v>
      </c>
      <c r="D240" s="175" t="s">
        <v>22</v>
      </c>
      <c r="E240" s="257" t="s">
        <v>24</v>
      </c>
      <c r="F240" s="177"/>
      <c r="G240" s="178"/>
      <c r="H240" s="178"/>
      <c r="I240" s="179"/>
      <c r="J240" s="378"/>
      <c r="K240" s="381"/>
      <c r="M240" s="312" t="s">
        <v>354</v>
      </c>
      <c r="O240" s="182"/>
      <c r="P240" s="182"/>
      <c r="Q240" s="182"/>
    </row>
    <row r="241" spans="1:17" s="180" customFormat="1" x14ac:dyDescent="0.25">
      <c r="A241" s="183"/>
      <c r="B241" s="175"/>
      <c r="C241" s="235"/>
      <c r="D241" s="229"/>
      <c r="E241" s="230" t="s">
        <v>25</v>
      </c>
      <c r="F241" s="231" t="s">
        <v>16</v>
      </c>
      <c r="G241" s="232">
        <v>7284200</v>
      </c>
      <c r="H241" s="232">
        <f>+[1]NOPEMBER!$E$36</f>
        <v>6980365</v>
      </c>
      <c r="I241" s="233">
        <f>+H241/G241*100</f>
        <v>95.828848741110889</v>
      </c>
      <c r="J241" s="387"/>
      <c r="K241" s="382"/>
      <c r="O241" s="182"/>
      <c r="P241" s="182"/>
      <c r="Q241" s="182"/>
    </row>
    <row r="242" spans="1:17" s="180" customFormat="1" x14ac:dyDescent="0.25">
      <c r="A242" s="183"/>
      <c r="B242" s="175"/>
      <c r="C242" s="235"/>
      <c r="D242" s="175" t="s">
        <v>26</v>
      </c>
      <c r="E242" s="257" t="s">
        <v>27</v>
      </c>
      <c r="F242" s="177"/>
      <c r="G242" s="236"/>
      <c r="H242" s="236"/>
      <c r="I242" s="237"/>
      <c r="J242" s="387"/>
      <c r="K242" s="382"/>
      <c r="O242" s="182"/>
      <c r="P242" s="182"/>
      <c r="Q242" s="182"/>
    </row>
    <row r="243" spans="1:17" s="180" customFormat="1" ht="27.75" customHeight="1" x14ac:dyDescent="0.25">
      <c r="A243" s="183"/>
      <c r="B243" s="175"/>
      <c r="C243" s="235"/>
      <c r="D243" s="229"/>
      <c r="E243" s="240" t="s">
        <v>264</v>
      </c>
      <c r="F243" s="231" t="s">
        <v>65</v>
      </c>
      <c r="G243" s="232">
        <v>5</v>
      </c>
      <c r="H243" s="233">
        <v>5</v>
      </c>
      <c r="I243" s="233">
        <f>+H243/G243*100</f>
        <v>100</v>
      </c>
      <c r="J243" s="387"/>
      <c r="K243" s="382"/>
      <c r="O243" s="182"/>
      <c r="P243" s="182"/>
      <c r="Q243" s="182"/>
    </row>
    <row r="244" spans="1:17" s="180" customFormat="1" x14ac:dyDescent="0.25">
      <c r="A244" s="183"/>
      <c r="B244" s="175"/>
      <c r="C244" s="235"/>
      <c r="D244" s="175" t="s">
        <v>28</v>
      </c>
      <c r="E244" s="257" t="s">
        <v>29</v>
      </c>
      <c r="F244" s="177"/>
      <c r="G244" s="236"/>
      <c r="H244" s="236"/>
      <c r="I244" s="237"/>
      <c r="J244" s="387"/>
      <c r="K244" s="382"/>
      <c r="O244" s="182"/>
      <c r="P244" s="182"/>
      <c r="Q244" s="182"/>
    </row>
    <row r="245" spans="1:17" s="180" customFormat="1" ht="30" x14ac:dyDescent="0.25">
      <c r="A245" s="183"/>
      <c r="B245" s="175"/>
      <c r="C245" s="235"/>
      <c r="D245" s="175"/>
      <c r="E245" s="240" t="s">
        <v>265</v>
      </c>
      <c r="F245" s="231" t="s">
        <v>65</v>
      </c>
      <c r="G245" s="232">
        <v>5</v>
      </c>
      <c r="H245" s="233">
        <v>5</v>
      </c>
      <c r="I245" s="233">
        <f>+H245/G245*100</f>
        <v>100</v>
      </c>
      <c r="J245" s="387"/>
      <c r="K245" s="382"/>
      <c r="O245" s="182"/>
      <c r="P245" s="182"/>
      <c r="Q245" s="182"/>
    </row>
    <row r="246" spans="1:17" s="180" customFormat="1" ht="21.75" customHeight="1" x14ac:dyDescent="0.25">
      <c r="A246" s="183"/>
      <c r="B246" s="175"/>
      <c r="C246" s="235"/>
      <c r="D246" s="229"/>
      <c r="E246" s="240"/>
      <c r="F246" s="231"/>
      <c r="G246" s="232"/>
      <c r="H246" s="233"/>
      <c r="I246" s="233"/>
      <c r="J246" s="388"/>
      <c r="K246" s="383"/>
      <c r="O246" s="182"/>
      <c r="P246" s="182"/>
      <c r="Q246" s="182"/>
    </row>
    <row r="247" spans="1:17" s="180" customFormat="1" x14ac:dyDescent="0.25">
      <c r="A247" s="258"/>
      <c r="B247" s="249"/>
      <c r="C247" s="250"/>
      <c r="D247" s="251"/>
      <c r="E247" s="252" t="s">
        <v>30</v>
      </c>
      <c r="F247" s="253"/>
      <c r="G247" s="254"/>
      <c r="H247" s="255"/>
      <c r="I247" s="255">
        <f>AVERAGE(I241:I246)</f>
        <v>98.609616247036968</v>
      </c>
      <c r="J247" s="247"/>
      <c r="K247" s="248"/>
      <c r="O247" s="182"/>
      <c r="P247" s="182"/>
      <c r="Q247" s="182"/>
    </row>
    <row r="248" spans="1:17" s="180" customFormat="1" ht="39" customHeight="1" x14ac:dyDescent="0.25">
      <c r="A248" s="327" t="s">
        <v>162</v>
      </c>
      <c r="B248" s="328" t="s">
        <v>22</v>
      </c>
      <c r="C248" s="356" t="s">
        <v>428</v>
      </c>
      <c r="D248" s="175" t="s">
        <v>22</v>
      </c>
      <c r="E248" s="257" t="s">
        <v>24</v>
      </c>
      <c r="F248" s="177"/>
      <c r="G248" s="178"/>
      <c r="H248" s="178"/>
      <c r="I248" s="179"/>
      <c r="J248" s="378"/>
      <c r="K248" s="378"/>
      <c r="M248" s="312" t="s">
        <v>358</v>
      </c>
      <c r="O248" s="182"/>
      <c r="P248" s="262"/>
      <c r="Q248" s="182"/>
    </row>
    <row r="249" spans="1:17" s="225" customFormat="1" x14ac:dyDescent="0.25">
      <c r="A249" s="228"/>
      <c r="B249" s="229"/>
      <c r="C249" s="230"/>
      <c r="D249" s="229"/>
      <c r="E249" s="230" t="s">
        <v>25</v>
      </c>
      <c r="F249" s="231" t="s">
        <v>16</v>
      </c>
      <c r="G249" s="232">
        <v>139355000</v>
      </c>
      <c r="H249" s="232">
        <f>+[1]NOPEMBER!$E$37</f>
        <v>117634175</v>
      </c>
      <c r="I249" s="233">
        <f>+H249/G249*100</f>
        <v>84.413314915144781</v>
      </c>
      <c r="J249" s="379"/>
      <c r="K249" s="379"/>
      <c r="O249" s="227"/>
      <c r="P249" s="227"/>
      <c r="Q249" s="227"/>
    </row>
    <row r="250" spans="1:17" s="180" customFormat="1" x14ac:dyDescent="0.25">
      <c r="A250" s="183"/>
      <c r="B250" s="175"/>
      <c r="C250" s="235"/>
      <c r="D250" s="175" t="s">
        <v>26</v>
      </c>
      <c r="E250" s="257" t="s">
        <v>27</v>
      </c>
      <c r="F250" s="177"/>
      <c r="G250" s="236"/>
      <c r="H250" s="236"/>
      <c r="I250" s="237"/>
      <c r="J250" s="379"/>
      <c r="K250" s="379"/>
      <c r="O250" s="182"/>
      <c r="P250" s="182"/>
      <c r="Q250" s="182"/>
    </row>
    <row r="251" spans="1:17" s="225" customFormat="1" x14ac:dyDescent="0.25">
      <c r="A251" s="228"/>
      <c r="B251" s="229"/>
      <c r="C251" s="230"/>
      <c r="D251" s="229"/>
      <c r="E251" s="240" t="s">
        <v>266</v>
      </c>
      <c r="F251" s="231" t="s">
        <v>267</v>
      </c>
      <c r="G251" s="232">
        <v>100</v>
      </c>
      <c r="H251" s="233">
        <v>100</v>
      </c>
      <c r="I251" s="233">
        <f>+H251/G251*100</f>
        <v>100</v>
      </c>
      <c r="J251" s="379"/>
      <c r="K251" s="379"/>
      <c r="O251" s="227"/>
      <c r="P251" s="227"/>
      <c r="Q251" s="227"/>
    </row>
    <row r="252" spans="1:17" s="225" customFormat="1" x14ac:dyDescent="0.25">
      <c r="A252" s="228"/>
      <c r="B252" s="229"/>
      <c r="C252" s="230"/>
      <c r="D252" s="229"/>
      <c r="E252" s="240" t="s">
        <v>460</v>
      </c>
      <c r="F252" s="231" t="s">
        <v>268</v>
      </c>
      <c r="G252" s="232">
        <v>10</v>
      </c>
      <c r="H252" s="233">
        <v>10</v>
      </c>
      <c r="I252" s="233">
        <f>+H252/G252*100</f>
        <v>100</v>
      </c>
      <c r="J252" s="379"/>
      <c r="K252" s="379"/>
      <c r="O252" s="227"/>
      <c r="P252" s="227"/>
      <c r="Q252" s="227"/>
    </row>
    <row r="253" spans="1:17" s="268" customFormat="1" ht="30" x14ac:dyDescent="0.25">
      <c r="A253" s="329"/>
      <c r="B253" s="263"/>
      <c r="C253" s="335"/>
      <c r="D253" s="263"/>
      <c r="E253" s="264"/>
      <c r="F253" s="265" t="s">
        <v>397</v>
      </c>
      <c r="G253" s="266">
        <v>2</v>
      </c>
      <c r="H253" s="267">
        <v>2</v>
      </c>
      <c r="I253" s="267">
        <f>+H253/G253*100</f>
        <v>100</v>
      </c>
      <c r="J253" s="379"/>
      <c r="K253" s="379"/>
      <c r="O253" s="269"/>
      <c r="P253" s="269"/>
      <c r="Q253" s="269"/>
    </row>
    <row r="254" spans="1:17" s="180" customFormat="1" x14ac:dyDescent="0.25">
      <c r="A254" s="183"/>
      <c r="B254" s="175"/>
      <c r="C254" s="235"/>
      <c r="D254" s="175" t="s">
        <v>28</v>
      </c>
      <c r="E254" s="257" t="s">
        <v>29</v>
      </c>
      <c r="F254" s="177"/>
      <c r="G254" s="236"/>
      <c r="H254" s="270"/>
      <c r="I254" s="233"/>
      <c r="J254" s="379"/>
      <c r="K254" s="379"/>
      <c r="O254" s="182"/>
      <c r="P254" s="182"/>
      <c r="Q254" s="182"/>
    </row>
    <row r="255" spans="1:17" s="180" customFormat="1" ht="30" x14ac:dyDescent="0.25">
      <c r="A255" s="183"/>
      <c r="B255" s="175"/>
      <c r="C255" s="235"/>
      <c r="D255" s="175"/>
      <c r="E255" s="240" t="s">
        <v>461</v>
      </c>
      <c r="F255" s="231" t="s">
        <v>267</v>
      </c>
      <c r="G255" s="232">
        <v>100</v>
      </c>
      <c r="H255" s="270">
        <v>100</v>
      </c>
      <c r="I255" s="233">
        <f>+H255/G255*100</f>
        <v>100</v>
      </c>
      <c r="J255" s="379"/>
      <c r="K255" s="379"/>
      <c r="O255" s="182"/>
      <c r="P255" s="182"/>
      <c r="Q255" s="182"/>
    </row>
    <row r="256" spans="1:17" s="180" customFormat="1" x14ac:dyDescent="0.25">
      <c r="A256" s="183"/>
      <c r="B256" s="175"/>
      <c r="C256" s="235"/>
      <c r="D256" s="175"/>
      <c r="E256" s="239" t="s">
        <v>269</v>
      </c>
      <c r="F256" s="231" t="s">
        <v>462</v>
      </c>
      <c r="G256" s="232">
        <v>1</v>
      </c>
      <c r="H256" s="270">
        <v>1</v>
      </c>
      <c r="I256" s="233">
        <f>+H256/G256*100</f>
        <v>100</v>
      </c>
      <c r="J256" s="379"/>
      <c r="K256" s="379"/>
      <c r="O256" s="182"/>
      <c r="P256" s="182"/>
      <c r="Q256" s="182"/>
    </row>
    <row r="257" spans="1:17" s="180" customFormat="1" x14ac:dyDescent="0.25">
      <c r="A257" s="183"/>
      <c r="B257" s="175"/>
      <c r="C257" s="235"/>
      <c r="D257" s="175"/>
      <c r="E257" s="239"/>
      <c r="F257" s="231"/>
      <c r="G257" s="232"/>
      <c r="H257" s="270"/>
      <c r="I257" s="233"/>
      <c r="J257" s="359"/>
      <c r="K257" s="363"/>
      <c r="O257" s="182"/>
      <c r="P257" s="182"/>
      <c r="Q257" s="182"/>
    </row>
    <row r="258" spans="1:17" s="180" customFormat="1" x14ac:dyDescent="0.25">
      <c r="A258" s="183"/>
      <c r="B258" s="175"/>
      <c r="C258" s="235"/>
      <c r="D258" s="251"/>
      <c r="E258" s="252" t="s">
        <v>30</v>
      </c>
      <c r="F258" s="253"/>
      <c r="G258" s="254"/>
      <c r="H258" s="254"/>
      <c r="I258" s="246">
        <f>AVERAGE(I249:I256)</f>
        <v>97.40221915252414</v>
      </c>
      <c r="J258" s="247"/>
      <c r="K258" s="248"/>
      <c r="O258" s="182"/>
      <c r="P258" s="182"/>
      <c r="Q258" s="182"/>
    </row>
    <row r="259" spans="1:17" s="180" customFormat="1" ht="30" customHeight="1" x14ac:dyDescent="0.25">
      <c r="A259" s="173" t="s">
        <v>164</v>
      </c>
      <c r="B259" s="174" t="s">
        <v>22</v>
      </c>
      <c r="C259" s="357" t="s">
        <v>165</v>
      </c>
      <c r="D259" s="175" t="s">
        <v>22</v>
      </c>
      <c r="E259" s="257" t="s">
        <v>24</v>
      </c>
      <c r="F259" s="177"/>
      <c r="G259" s="178"/>
      <c r="H259" s="178"/>
      <c r="I259" s="179"/>
      <c r="J259" s="315"/>
      <c r="K259" s="316"/>
      <c r="M259" s="312" t="s">
        <v>333</v>
      </c>
      <c r="O259" s="262"/>
      <c r="P259" s="262"/>
      <c r="Q259" s="182"/>
    </row>
    <row r="260" spans="1:17" s="225" customFormat="1" x14ac:dyDescent="0.25">
      <c r="A260" s="228"/>
      <c r="B260" s="229"/>
      <c r="C260" s="230"/>
      <c r="D260" s="229"/>
      <c r="E260" s="230" t="s">
        <v>25</v>
      </c>
      <c r="F260" s="231" t="s">
        <v>16</v>
      </c>
      <c r="G260" s="232">
        <v>102998000</v>
      </c>
      <c r="H260" s="232">
        <f>+[1]NOPEMBER!$E$38</f>
        <v>95924420</v>
      </c>
      <c r="I260" s="233">
        <f>+H260/G260*100</f>
        <v>93.132313248800941</v>
      </c>
      <c r="J260" s="322"/>
      <c r="K260" s="318"/>
      <c r="O260" s="227"/>
      <c r="P260" s="227"/>
      <c r="Q260" s="227"/>
    </row>
    <row r="261" spans="1:17" s="180" customFormat="1" ht="19.5" customHeight="1" x14ac:dyDescent="0.25">
      <c r="A261" s="183"/>
      <c r="B261" s="175"/>
      <c r="C261" s="235"/>
      <c r="D261" s="175" t="s">
        <v>26</v>
      </c>
      <c r="E261" s="257" t="s">
        <v>27</v>
      </c>
      <c r="F261" s="177"/>
      <c r="G261" s="236"/>
      <c r="H261" s="236"/>
      <c r="I261" s="237"/>
      <c r="J261" s="321"/>
      <c r="K261" s="318"/>
      <c r="O261" s="182"/>
      <c r="P261" s="182"/>
      <c r="Q261" s="182"/>
    </row>
    <row r="262" spans="1:17" s="225" customFormat="1" ht="18.75" customHeight="1" x14ac:dyDescent="0.25">
      <c r="A262" s="228"/>
      <c r="B262" s="229"/>
      <c r="C262" s="230"/>
      <c r="D262" s="229"/>
      <c r="E262" s="240" t="s">
        <v>271</v>
      </c>
      <c r="F262" s="231" t="s">
        <v>270</v>
      </c>
      <c r="G262" s="232">
        <v>2</v>
      </c>
      <c r="H262" s="233">
        <v>2</v>
      </c>
      <c r="I262" s="233">
        <f>+H262/G262*100</f>
        <v>100</v>
      </c>
      <c r="J262" s="321"/>
      <c r="K262" s="318"/>
      <c r="O262" s="227"/>
      <c r="P262" s="227"/>
      <c r="Q262" s="227"/>
    </row>
    <row r="263" spans="1:17" s="180" customFormat="1" x14ac:dyDescent="0.25">
      <c r="A263" s="183"/>
      <c r="B263" s="175"/>
      <c r="C263" s="235"/>
      <c r="D263" s="175" t="s">
        <v>28</v>
      </c>
      <c r="E263" s="257" t="s">
        <v>29</v>
      </c>
      <c r="F263" s="177"/>
      <c r="G263" s="236"/>
      <c r="H263" s="236"/>
      <c r="I263" s="237"/>
      <c r="J263" s="322"/>
      <c r="K263" s="318"/>
      <c r="O263" s="182"/>
      <c r="P263" s="182"/>
      <c r="Q263" s="182"/>
    </row>
    <row r="264" spans="1:17" s="225" customFormat="1" ht="30" x14ac:dyDescent="0.25">
      <c r="A264" s="228"/>
      <c r="B264" s="229"/>
      <c r="C264" s="230"/>
      <c r="D264" s="229"/>
      <c r="E264" s="240" t="s">
        <v>271</v>
      </c>
      <c r="F264" s="231" t="s">
        <v>270</v>
      </c>
      <c r="G264" s="256">
        <v>2</v>
      </c>
      <c r="H264" s="233">
        <v>2</v>
      </c>
      <c r="I264" s="233">
        <f>+H264/G264*100</f>
        <v>100</v>
      </c>
      <c r="J264" s="323"/>
      <c r="K264" s="320"/>
      <c r="O264" s="227"/>
      <c r="P264" s="227"/>
      <c r="Q264" s="227"/>
    </row>
    <row r="265" spans="1:17" s="180" customFormat="1" x14ac:dyDescent="0.25">
      <c r="A265" s="183"/>
      <c r="B265" s="175"/>
      <c r="C265" s="235"/>
      <c r="D265" s="251"/>
      <c r="E265" s="252" t="s">
        <v>30</v>
      </c>
      <c r="F265" s="253"/>
      <c r="G265" s="254"/>
      <c r="H265" s="254"/>
      <c r="I265" s="255">
        <f>AVERAGE(I260:I264)</f>
        <v>97.710771082933647</v>
      </c>
      <c r="J265" s="247"/>
      <c r="K265" s="248"/>
      <c r="O265" s="182"/>
      <c r="P265" s="182"/>
      <c r="Q265" s="182"/>
    </row>
    <row r="266" spans="1:17" s="180" customFormat="1" ht="33.75" customHeight="1" x14ac:dyDescent="0.25">
      <c r="A266" s="183"/>
      <c r="B266" s="174" t="s">
        <v>26</v>
      </c>
      <c r="C266" s="357" t="s">
        <v>166</v>
      </c>
      <c r="D266" s="175" t="s">
        <v>22</v>
      </c>
      <c r="E266" s="257" t="s">
        <v>24</v>
      </c>
      <c r="F266" s="177"/>
      <c r="G266" s="178"/>
      <c r="H266" s="178"/>
      <c r="I266" s="179"/>
      <c r="J266" s="385" t="s">
        <v>481</v>
      </c>
      <c r="K266" s="316"/>
      <c r="M266" s="312" t="s">
        <v>333</v>
      </c>
      <c r="O266" s="262"/>
      <c r="P266" s="262"/>
      <c r="Q266" s="182"/>
    </row>
    <row r="267" spans="1:17" s="225" customFormat="1" x14ac:dyDescent="0.25">
      <c r="A267" s="228"/>
      <c r="B267" s="229"/>
      <c r="C267" s="230"/>
      <c r="D267" s="229"/>
      <c r="E267" s="230" t="s">
        <v>25</v>
      </c>
      <c r="F267" s="231" t="s">
        <v>16</v>
      </c>
      <c r="G267" s="232">
        <v>47686000</v>
      </c>
      <c r="H267" s="256">
        <f>+[1]NOPEMBER!$E$39</f>
        <v>43079800</v>
      </c>
      <c r="I267" s="233">
        <f>+H267/G267*100</f>
        <v>90.340561170993581</v>
      </c>
      <c r="J267" s="386"/>
      <c r="K267" s="318"/>
      <c r="O267" s="227"/>
      <c r="P267" s="227"/>
      <c r="Q267" s="227"/>
    </row>
    <row r="268" spans="1:17" s="180" customFormat="1" x14ac:dyDescent="0.25">
      <c r="A268" s="183"/>
      <c r="B268" s="175"/>
      <c r="C268" s="235"/>
      <c r="D268" s="175" t="s">
        <v>26</v>
      </c>
      <c r="E268" s="257" t="s">
        <v>27</v>
      </c>
      <c r="F268" s="177"/>
      <c r="G268" s="236"/>
      <c r="H268" s="236"/>
      <c r="I268" s="237"/>
      <c r="J268" s="386"/>
      <c r="K268" s="318"/>
      <c r="O268" s="182"/>
      <c r="P268" s="182"/>
      <c r="Q268" s="182"/>
    </row>
    <row r="269" spans="1:17" s="225" customFormat="1" x14ac:dyDescent="0.25">
      <c r="A269" s="228"/>
      <c r="B269" s="229"/>
      <c r="C269" s="230"/>
      <c r="D269" s="229"/>
      <c r="E269" s="240" t="s">
        <v>463</v>
      </c>
      <c r="F269" s="231" t="s">
        <v>63</v>
      </c>
      <c r="G269" s="232">
        <v>1</v>
      </c>
      <c r="H269" s="256">
        <v>1</v>
      </c>
      <c r="I269" s="233">
        <v>95</v>
      </c>
      <c r="J269" s="386"/>
      <c r="K269" s="318"/>
      <c r="O269" s="227"/>
      <c r="P269" s="227"/>
      <c r="Q269" s="227"/>
    </row>
    <row r="270" spans="1:17" s="180" customFormat="1" x14ac:dyDescent="0.25">
      <c r="A270" s="183"/>
      <c r="B270" s="175"/>
      <c r="C270" s="235"/>
      <c r="D270" s="175" t="s">
        <v>28</v>
      </c>
      <c r="E270" s="257" t="s">
        <v>29</v>
      </c>
      <c r="F270" s="177"/>
      <c r="G270" s="236"/>
      <c r="H270" s="279"/>
      <c r="I270" s="237"/>
      <c r="J270" s="386"/>
      <c r="K270" s="318"/>
      <c r="O270" s="182"/>
      <c r="P270" s="182"/>
      <c r="Q270" s="182"/>
    </row>
    <row r="271" spans="1:17" s="180" customFormat="1" ht="45" x14ac:dyDescent="0.25">
      <c r="A271" s="183"/>
      <c r="B271" s="175"/>
      <c r="C271" s="235"/>
      <c r="D271" s="175"/>
      <c r="E271" s="240" t="s">
        <v>273</v>
      </c>
      <c r="F271" s="231" t="s">
        <v>63</v>
      </c>
      <c r="G271" s="232">
        <v>1</v>
      </c>
      <c r="H271" s="366">
        <v>1</v>
      </c>
      <c r="I271" s="233">
        <v>95</v>
      </c>
      <c r="J271" s="386"/>
      <c r="K271" s="318"/>
      <c r="O271" s="182"/>
      <c r="P271" s="182"/>
      <c r="Q271" s="182"/>
    </row>
    <row r="272" spans="1:17" s="180" customFormat="1" x14ac:dyDescent="0.25">
      <c r="A272" s="183"/>
      <c r="B272" s="175"/>
      <c r="C272" s="235"/>
      <c r="D272" s="251"/>
      <c r="E272" s="252" t="s">
        <v>30</v>
      </c>
      <c r="F272" s="253"/>
      <c r="G272" s="254"/>
      <c r="H272" s="255"/>
      <c r="I272" s="255">
        <f>AVERAGE(I267:I271)</f>
        <v>93.446853723664518</v>
      </c>
      <c r="J272" s="247"/>
      <c r="K272" s="248"/>
      <c r="O272" s="182"/>
      <c r="P272" s="182"/>
      <c r="Q272" s="182"/>
    </row>
    <row r="273" spans="1:17" s="180" customFormat="1" ht="30" x14ac:dyDescent="0.25">
      <c r="A273" s="183"/>
      <c r="B273" s="271" t="s">
        <v>28</v>
      </c>
      <c r="C273" s="357" t="s">
        <v>167</v>
      </c>
      <c r="D273" s="175" t="s">
        <v>22</v>
      </c>
      <c r="E273" s="257" t="s">
        <v>24</v>
      </c>
      <c r="F273" s="177"/>
      <c r="G273" s="178"/>
      <c r="H273" s="178"/>
      <c r="I273" s="179"/>
      <c r="J273" s="378"/>
      <c r="K273" s="384"/>
      <c r="M273" s="312" t="s">
        <v>340</v>
      </c>
      <c r="O273" s="262"/>
      <c r="P273" s="262"/>
      <c r="Q273" s="182"/>
    </row>
    <row r="274" spans="1:17" s="225" customFormat="1" x14ac:dyDescent="0.25">
      <c r="A274" s="228"/>
      <c r="B274" s="229"/>
      <c r="C274" s="230"/>
      <c r="D274" s="229"/>
      <c r="E274" s="230" t="s">
        <v>25</v>
      </c>
      <c r="F274" s="231" t="s">
        <v>16</v>
      </c>
      <c r="G274" s="232">
        <v>28058000</v>
      </c>
      <c r="H274" s="232">
        <f>+[1]NOPEMBER!$E$40</f>
        <v>25395070</v>
      </c>
      <c r="I274" s="233">
        <f>+H274/G274*100</f>
        <v>90.509195238434671</v>
      </c>
      <c r="J274" s="379"/>
      <c r="K274" s="382"/>
      <c r="O274" s="227"/>
      <c r="P274" s="227"/>
      <c r="Q274" s="227"/>
    </row>
    <row r="275" spans="1:17" s="180" customFormat="1" x14ac:dyDescent="0.25">
      <c r="A275" s="183"/>
      <c r="B275" s="175"/>
      <c r="C275" s="235"/>
      <c r="D275" s="175" t="s">
        <v>26</v>
      </c>
      <c r="E275" s="257" t="s">
        <v>27</v>
      </c>
      <c r="F275" s="177"/>
      <c r="G275" s="236"/>
      <c r="H275" s="236"/>
      <c r="I275" s="237"/>
      <c r="J275" s="379"/>
      <c r="K275" s="382"/>
      <c r="O275" s="182"/>
      <c r="P275" s="182"/>
      <c r="Q275" s="182"/>
    </row>
    <row r="276" spans="1:17" s="225" customFormat="1" x14ac:dyDescent="0.25">
      <c r="A276" s="228"/>
      <c r="B276" s="229"/>
      <c r="C276" s="230"/>
      <c r="D276" s="229"/>
      <c r="E276" s="240" t="s">
        <v>274</v>
      </c>
      <c r="F276" s="231" t="s">
        <v>255</v>
      </c>
      <c r="G276" s="232">
        <v>9</v>
      </c>
      <c r="H276" s="233">
        <v>9</v>
      </c>
      <c r="I276" s="233">
        <f>+H276/G276*100</f>
        <v>100</v>
      </c>
      <c r="J276" s="379"/>
      <c r="K276" s="382"/>
      <c r="O276" s="227"/>
      <c r="P276" s="227"/>
      <c r="Q276" s="227"/>
    </row>
    <row r="277" spans="1:17" s="180" customFormat="1" x14ac:dyDescent="0.25">
      <c r="A277" s="183"/>
      <c r="B277" s="175"/>
      <c r="C277" s="235"/>
      <c r="D277" s="175" t="s">
        <v>28</v>
      </c>
      <c r="E277" s="257" t="s">
        <v>29</v>
      </c>
      <c r="F277" s="177"/>
      <c r="G277" s="236"/>
      <c r="H277" s="237"/>
      <c r="I277" s="237"/>
      <c r="J277" s="379"/>
      <c r="K277" s="382"/>
      <c r="O277" s="182"/>
      <c r="P277" s="182"/>
      <c r="Q277" s="182"/>
    </row>
    <row r="278" spans="1:17" s="225" customFormat="1" ht="30" x14ac:dyDescent="0.25">
      <c r="A278" s="228"/>
      <c r="B278" s="229"/>
      <c r="C278" s="230"/>
      <c r="D278" s="229"/>
      <c r="E278" s="240" t="s">
        <v>275</v>
      </c>
      <c r="F278" s="231" t="s">
        <v>63</v>
      </c>
      <c r="G278" s="233">
        <v>1</v>
      </c>
      <c r="H278" s="233">
        <v>1</v>
      </c>
      <c r="I278" s="233">
        <f>+H278/G278*100</f>
        <v>100</v>
      </c>
      <c r="J278" s="380"/>
      <c r="K278" s="383"/>
      <c r="O278" s="227"/>
      <c r="P278" s="227"/>
      <c r="Q278" s="227"/>
    </row>
    <row r="279" spans="1:17" s="180" customFormat="1" x14ac:dyDescent="0.25">
      <c r="A279" s="183"/>
      <c r="B279" s="175"/>
      <c r="C279" s="235"/>
      <c r="D279" s="251"/>
      <c r="E279" s="252" t="s">
        <v>30</v>
      </c>
      <c r="F279" s="253"/>
      <c r="G279" s="254"/>
      <c r="H279" s="254"/>
      <c r="I279" s="255">
        <f>AVERAGE(I274:I278)</f>
        <v>96.836398412811562</v>
      </c>
      <c r="J279" s="247"/>
      <c r="K279" s="248"/>
      <c r="O279" s="182"/>
      <c r="P279" s="182"/>
      <c r="Q279" s="182"/>
    </row>
    <row r="280" spans="1:17" s="180" customFormat="1" ht="45" x14ac:dyDescent="0.25">
      <c r="A280" s="183"/>
      <c r="B280" s="330" t="s">
        <v>34</v>
      </c>
      <c r="C280" s="357" t="s">
        <v>276</v>
      </c>
      <c r="D280" s="175" t="s">
        <v>22</v>
      </c>
      <c r="E280" s="257" t="s">
        <v>24</v>
      </c>
      <c r="F280" s="177"/>
      <c r="G280" s="178"/>
      <c r="H280" s="178"/>
      <c r="I280" s="179"/>
      <c r="J280" s="315"/>
      <c r="K280" s="316"/>
      <c r="M280" s="312" t="s">
        <v>338</v>
      </c>
      <c r="O280" s="262"/>
      <c r="P280" s="262"/>
      <c r="Q280" s="182"/>
    </row>
    <row r="281" spans="1:17" s="225" customFormat="1" ht="18" customHeight="1" x14ac:dyDescent="0.25">
      <c r="A281" s="228"/>
      <c r="B281" s="229"/>
      <c r="C281" s="230"/>
      <c r="D281" s="229"/>
      <c r="E281" s="230" t="s">
        <v>25</v>
      </c>
      <c r="F281" s="231" t="s">
        <v>16</v>
      </c>
      <c r="G281" s="232">
        <v>48342000</v>
      </c>
      <c r="H281" s="256">
        <f>+[1]NOPEMBER!$E$41</f>
        <v>42333755</v>
      </c>
      <c r="I281" s="233">
        <f>+H281/G281*100</f>
        <v>87.57137685656366</v>
      </c>
      <c r="J281" s="321" t="s">
        <v>427</v>
      </c>
      <c r="K281" s="318"/>
      <c r="O281" s="227"/>
      <c r="P281" s="227"/>
      <c r="Q281" s="227"/>
    </row>
    <row r="282" spans="1:17" s="180" customFormat="1" x14ac:dyDescent="0.25">
      <c r="A282" s="183"/>
      <c r="B282" s="175"/>
      <c r="C282" s="235"/>
      <c r="D282" s="175" t="s">
        <v>26</v>
      </c>
      <c r="E282" s="257" t="s">
        <v>27</v>
      </c>
      <c r="F282" s="177"/>
      <c r="G282" s="236"/>
      <c r="H282" s="236"/>
      <c r="I282" s="237"/>
      <c r="J282" s="321" t="s">
        <v>442</v>
      </c>
      <c r="K282" s="318"/>
      <c r="O282" s="182"/>
      <c r="P282" s="182"/>
      <c r="Q282" s="182"/>
    </row>
    <row r="283" spans="1:17" s="225" customFormat="1" x14ac:dyDescent="0.25">
      <c r="A283" s="228"/>
      <c r="B283" s="229"/>
      <c r="C283" s="230"/>
      <c r="D283" s="229"/>
      <c r="E283" s="240" t="s">
        <v>277</v>
      </c>
      <c r="F283" s="231" t="s">
        <v>255</v>
      </c>
      <c r="G283" s="232">
        <v>9</v>
      </c>
      <c r="H283" s="256">
        <v>9</v>
      </c>
      <c r="I283" s="233">
        <f>+H283/G283*100</f>
        <v>100</v>
      </c>
      <c r="J283" s="322"/>
      <c r="K283" s="318"/>
      <c r="O283" s="227"/>
      <c r="P283" s="227"/>
      <c r="Q283" s="227"/>
    </row>
    <row r="284" spans="1:17" s="180" customFormat="1" x14ac:dyDescent="0.25">
      <c r="A284" s="183"/>
      <c r="B284" s="175"/>
      <c r="C284" s="235"/>
      <c r="D284" s="175" t="s">
        <v>28</v>
      </c>
      <c r="E284" s="257" t="s">
        <v>29</v>
      </c>
      <c r="F284" s="177"/>
      <c r="G284" s="236"/>
      <c r="H284" s="236"/>
      <c r="I284" s="237"/>
      <c r="J284" s="322"/>
      <c r="K284" s="318"/>
      <c r="O284" s="182"/>
      <c r="P284" s="182"/>
      <c r="Q284" s="182"/>
    </row>
    <row r="285" spans="1:17" s="225" customFormat="1" ht="30" x14ac:dyDescent="0.25">
      <c r="A285" s="228"/>
      <c r="B285" s="229"/>
      <c r="C285" s="230"/>
      <c r="D285" s="229"/>
      <c r="E285" s="240" t="s">
        <v>278</v>
      </c>
      <c r="F285" s="231" t="s">
        <v>63</v>
      </c>
      <c r="G285" s="256">
        <v>1</v>
      </c>
      <c r="H285" s="233">
        <v>0</v>
      </c>
      <c r="I285" s="233">
        <v>90</v>
      </c>
      <c r="J285" s="323"/>
      <c r="K285" s="320"/>
      <c r="O285" s="227"/>
      <c r="P285" s="227"/>
      <c r="Q285" s="227"/>
    </row>
    <row r="286" spans="1:17" s="180" customFormat="1" x14ac:dyDescent="0.25">
      <c r="A286" s="183"/>
      <c r="B286" s="175"/>
      <c r="C286" s="235"/>
      <c r="D286" s="251"/>
      <c r="E286" s="252" t="s">
        <v>30</v>
      </c>
      <c r="F286" s="253"/>
      <c r="G286" s="254"/>
      <c r="H286" s="255"/>
      <c r="I286" s="255">
        <f>AVERAGE(I281:I285)</f>
        <v>92.523792285521225</v>
      </c>
      <c r="J286" s="247"/>
      <c r="K286" s="248"/>
      <c r="O286" s="182"/>
      <c r="P286" s="182"/>
      <c r="Q286" s="182"/>
    </row>
    <row r="287" spans="1:17" s="180" customFormat="1" ht="46.15" customHeight="1" x14ac:dyDescent="0.25">
      <c r="A287" s="173" t="s">
        <v>279</v>
      </c>
      <c r="B287" s="174" t="s">
        <v>22</v>
      </c>
      <c r="C287" s="357" t="s">
        <v>168</v>
      </c>
      <c r="D287" s="175" t="s">
        <v>22</v>
      </c>
      <c r="E287" s="257" t="s">
        <v>24</v>
      </c>
      <c r="F287" s="177"/>
      <c r="G287" s="178"/>
      <c r="H287" s="178"/>
      <c r="I287" s="179"/>
      <c r="J287" s="378"/>
      <c r="K287" s="381"/>
      <c r="M287" s="312" t="s">
        <v>374</v>
      </c>
      <c r="O287" s="262"/>
      <c r="P287" s="262"/>
      <c r="Q287" s="182"/>
    </row>
    <row r="288" spans="1:17" s="225" customFormat="1" x14ac:dyDescent="0.25">
      <c r="A288" s="228"/>
      <c r="B288" s="229"/>
      <c r="C288" s="230"/>
      <c r="D288" s="229"/>
      <c r="E288" s="230" t="s">
        <v>25</v>
      </c>
      <c r="F288" s="231" t="s">
        <v>16</v>
      </c>
      <c r="G288" s="232">
        <v>88190900</v>
      </c>
      <c r="H288" s="232">
        <f>+[1]NOPEMBER!$E$42</f>
        <v>76988640</v>
      </c>
      <c r="I288" s="233">
        <f>+H288/G288*100</f>
        <v>87.297714390033448</v>
      </c>
      <c r="J288" s="379"/>
      <c r="K288" s="382"/>
      <c r="O288" s="227"/>
      <c r="P288" s="227"/>
      <c r="Q288" s="227"/>
    </row>
    <row r="289" spans="1:17" s="180" customFormat="1" x14ac:dyDescent="0.25">
      <c r="A289" s="183"/>
      <c r="B289" s="175"/>
      <c r="C289" s="235"/>
      <c r="D289" s="175" t="s">
        <v>26</v>
      </c>
      <c r="E289" s="257" t="s">
        <v>27</v>
      </c>
      <c r="F289" s="177"/>
      <c r="G289" s="236"/>
      <c r="H289" s="236"/>
      <c r="I289" s="237"/>
      <c r="J289" s="379"/>
      <c r="K289" s="382"/>
      <c r="O289" s="182"/>
      <c r="P289" s="182"/>
      <c r="Q289" s="182"/>
    </row>
    <row r="290" spans="1:17" s="225" customFormat="1" x14ac:dyDescent="0.25">
      <c r="A290" s="228"/>
      <c r="B290" s="229"/>
      <c r="C290" s="230"/>
      <c r="D290" s="229"/>
      <c r="E290" s="240" t="s">
        <v>392</v>
      </c>
      <c r="F290" s="231" t="s">
        <v>64</v>
      </c>
      <c r="G290" s="232">
        <v>9</v>
      </c>
      <c r="H290" s="233">
        <v>9</v>
      </c>
      <c r="I290" s="233">
        <f>+H290/G290*100</f>
        <v>100</v>
      </c>
      <c r="J290" s="379"/>
      <c r="K290" s="382"/>
      <c r="O290" s="227"/>
      <c r="P290" s="227"/>
      <c r="Q290" s="227"/>
    </row>
    <row r="291" spans="1:17" s="225" customFormat="1" ht="30" x14ac:dyDescent="0.25">
      <c r="A291" s="228"/>
      <c r="B291" s="229"/>
      <c r="C291" s="230"/>
      <c r="D291" s="229"/>
      <c r="E291" s="240" t="s">
        <v>410</v>
      </c>
      <c r="F291" s="231"/>
      <c r="G291" s="232"/>
      <c r="H291" s="233"/>
      <c r="I291" s="233"/>
      <c r="J291" s="379"/>
      <c r="K291" s="382"/>
      <c r="O291" s="227"/>
      <c r="P291" s="227"/>
      <c r="Q291" s="227"/>
    </row>
    <row r="292" spans="1:17" s="180" customFormat="1" x14ac:dyDescent="0.25">
      <c r="A292" s="183"/>
      <c r="B292" s="175"/>
      <c r="C292" s="235"/>
      <c r="D292" s="175" t="s">
        <v>28</v>
      </c>
      <c r="E292" s="257" t="s">
        <v>29</v>
      </c>
      <c r="F292" s="177"/>
      <c r="G292" s="236"/>
      <c r="H292" s="236"/>
      <c r="I292" s="237"/>
      <c r="J292" s="379"/>
      <c r="K292" s="382"/>
      <c r="O292" s="182"/>
      <c r="P292" s="182"/>
      <c r="Q292" s="182"/>
    </row>
    <row r="293" spans="1:17" s="225" customFormat="1" ht="45" x14ac:dyDescent="0.25">
      <c r="A293" s="228"/>
      <c r="B293" s="229"/>
      <c r="C293" s="230"/>
      <c r="D293" s="229"/>
      <c r="E293" s="240" t="s">
        <v>280</v>
      </c>
      <c r="F293" s="231" t="s">
        <v>64</v>
      </c>
      <c r="G293" s="232">
        <v>9</v>
      </c>
      <c r="H293" s="233">
        <v>9</v>
      </c>
      <c r="I293" s="233">
        <f>+H293/G293*100</f>
        <v>100</v>
      </c>
      <c r="J293" s="380"/>
      <c r="K293" s="383"/>
      <c r="O293" s="227"/>
      <c r="P293" s="227"/>
      <c r="Q293" s="227"/>
    </row>
    <row r="294" spans="1:17" s="180" customFormat="1" x14ac:dyDescent="0.25">
      <c r="A294" s="183"/>
      <c r="B294" s="175"/>
      <c r="C294" s="235"/>
      <c r="D294" s="251"/>
      <c r="E294" s="252" t="s">
        <v>30</v>
      </c>
      <c r="F294" s="253"/>
      <c r="G294" s="254"/>
      <c r="H294" s="255"/>
      <c r="I294" s="255">
        <f>AVERAGE(I288:I293)</f>
        <v>95.765904796677816</v>
      </c>
      <c r="J294" s="247"/>
      <c r="K294" s="248"/>
      <c r="O294" s="182"/>
      <c r="P294" s="182"/>
      <c r="Q294" s="182"/>
    </row>
    <row r="295" spans="1:17" s="345" customFormat="1" ht="30" x14ac:dyDescent="0.25">
      <c r="A295" s="183"/>
      <c r="B295" s="174" t="s">
        <v>26</v>
      </c>
      <c r="C295" s="357" t="s">
        <v>169</v>
      </c>
      <c r="D295" s="175" t="s">
        <v>22</v>
      </c>
      <c r="E295" s="257" t="s">
        <v>24</v>
      </c>
      <c r="F295" s="177"/>
      <c r="G295" s="178"/>
      <c r="H295" s="178"/>
      <c r="I295" s="179"/>
      <c r="J295" s="378"/>
      <c r="K295" s="381"/>
      <c r="M295" s="312" t="s">
        <v>374</v>
      </c>
      <c r="O295" s="347"/>
      <c r="P295" s="347"/>
      <c r="Q295" s="348"/>
    </row>
    <row r="296" spans="1:17" s="349" customFormat="1" x14ac:dyDescent="0.25">
      <c r="A296" s="228"/>
      <c r="B296" s="229"/>
      <c r="C296" s="230"/>
      <c r="D296" s="229"/>
      <c r="E296" s="230" t="s">
        <v>25</v>
      </c>
      <c r="F296" s="231" t="s">
        <v>16</v>
      </c>
      <c r="G296" s="232">
        <v>523539700</v>
      </c>
      <c r="H296" s="256">
        <f>+[1]NOPEMBER!$E$43</f>
        <v>516743711</v>
      </c>
      <c r="I296" s="233">
        <f>+H296/G296*100</f>
        <v>98.701915251126138</v>
      </c>
      <c r="J296" s="379"/>
      <c r="K296" s="382"/>
      <c r="O296" s="350"/>
      <c r="P296" s="350"/>
      <c r="Q296" s="350"/>
    </row>
    <row r="297" spans="1:17" s="345" customFormat="1" x14ac:dyDescent="0.25">
      <c r="A297" s="183"/>
      <c r="B297" s="175"/>
      <c r="C297" s="235"/>
      <c r="D297" s="175" t="s">
        <v>26</v>
      </c>
      <c r="E297" s="257" t="s">
        <v>27</v>
      </c>
      <c r="F297" s="177"/>
      <c r="G297" s="236"/>
      <c r="H297" s="236"/>
      <c r="I297" s="237"/>
      <c r="J297" s="379"/>
      <c r="K297" s="382"/>
      <c r="O297" s="348"/>
      <c r="P297" s="348"/>
      <c r="Q297" s="348"/>
    </row>
    <row r="298" spans="1:17" s="349" customFormat="1" x14ac:dyDescent="0.25">
      <c r="A298" s="228"/>
      <c r="B298" s="229"/>
      <c r="C298" s="230"/>
      <c r="D298" s="229"/>
      <c r="E298" s="240" t="s">
        <v>423</v>
      </c>
      <c r="F298" s="231" t="s">
        <v>42</v>
      </c>
      <c r="G298" s="232">
        <v>5</v>
      </c>
      <c r="H298" s="256">
        <v>5</v>
      </c>
      <c r="I298" s="233">
        <f t="shared" ref="I298:I300" si="1">+H298/G298*100</f>
        <v>100</v>
      </c>
      <c r="J298" s="379"/>
      <c r="K298" s="382"/>
      <c r="O298" s="350"/>
      <c r="P298" s="350"/>
      <c r="Q298" s="350"/>
    </row>
    <row r="299" spans="1:17" s="349" customFormat="1" x14ac:dyDescent="0.25">
      <c r="A299" s="228"/>
      <c r="B299" s="229"/>
      <c r="C299" s="230"/>
      <c r="D299" s="229"/>
      <c r="E299" s="240" t="s">
        <v>424</v>
      </c>
      <c r="F299" s="231" t="s">
        <v>42</v>
      </c>
      <c r="G299" s="232">
        <v>2</v>
      </c>
      <c r="H299" s="256">
        <v>2</v>
      </c>
      <c r="I299" s="233">
        <f t="shared" si="1"/>
        <v>100</v>
      </c>
      <c r="J299" s="379"/>
      <c r="K299" s="382"/>
      <c r="O299" s="350"/>
      <c r="P299" s="350"/>
      <c r="Q299" s="350"/>
    </row>
    <row r="300" spans="1:17" s="349" customFormat="1" ht="30" x14ac:dyDescent="0.25">
      <c r="A300" s="228"/>
      <c r="B300" s="229"/>
      <c r="C300" s="230"/>
      <c r="D300" s="229"/>
      <c r="E300" s="240" t="s">
        <v>425</v>
      </c>
      <c r="F300" s="231" t="s">
        <v>42</v>
      </c>
      <c r="G300" s="232">
        <v>1</v>
      </c>
      <c r="H300" s="256">
        <v>1</v>
      </c>
      <c r="I300" s="233">
        <f t="shared" si="1"/>
        <v>100</v>
      </c>
      <c r="J300" s="379"/>
      <c r="K300" s="382"/>
      <c r="O300" s="350"/>
      <c r="P300" s="350"/>
      <c r="Q300" s="350"/>
    </row>
    <row r="301" spans="1:17" s="349" customFormat="1" x14ac:dyDescent="0.25">
      <c r="A301" s="228"/>
      <c r="B301" s="229"/>
      <c r="C301" s="230"/>
      <c r="D301" s="229"/>
      <c r="E301" s="240" t="s">
        <v>426</v>
      </c>
      <c r="F301" s="231" t="s">
        <v>42</v>
      </c>
      <c r="G301" s="232">
        <v>1</v>
      </c>
      <c r="H301" s="256">
        <v>1</v>
      </c>
      <c r="I301" s="233">
        <f>+H301/G301*100</f>
        <v>100</v>
      </c>
      <c r="J301" s="379"/>
      <c r="K301" s="382"/>
      <c r="O301" s="350"/>
      <c r="P301" s="350"/>
      <c r="Q301" s="350"/>
    </row>
    <row r="302" spans="1:17" s="349" customFormat="1" ht="30" x14ac:dyDescent="0.25">
      <c r="A302" s="228"/>
      <c r="B302" s="229"/>
      <c r="C302" s="230"/>
      <c r="D302" s="229"/>
      <c r="E302" s="240" t="s">
        <v>393</v>
      </c>
      <c r="F302" s="231" t="s">
        <v>65</v>
      </c>
      <c r="G302" s="232">
        <v>9</v>
      </c>
      <c r="H302" s="256">
        <v>9</v>
      </c>
      <c r="I302" s="233">
        <f>+H302/G302*100</f>
        <v>100</v>
      </c>
      <c r="J302" s="379"/>
      <c r="K302" s="382"/>
      <c r="O302" s="350"/>
      <c r="P302" s="350"/>
      <c r="Q302" s="350"/>
    </row>
    <row r="303" spans="1:17" s="345" customFormat="1" x14ac:dyDescent="0.25">
      <c r="A303" s="183"/>
      <c r="B303" s="175"/>
      <c r="C303" s="235"/>
      <c r="D303" s="175" t="s">
        <v>28</v>
      </c>
      <c r="E303" s="257" t="s">
        <v>29</v>
      </c>
      <c r="F303" s="177"/>
      <c r="G303" s="236"/>
      <c r="H303" s="279"/>
      <c r="I303" s="237"/>
      <c r="J303" s="379"/>
      <c r="K303" s="382"/>
      <c r="O303" s="348"/>
      <c r="P303" s="348"/>
      <c r="Q303" s="348"/>
    </row>
    <row r="304" spans="1:17" s="345" customFormat="1" ht="30" x14ac:dyDescent="0.25">
      <c r="A304" s="183"/>
      <c r="B304" s="175"/>
      <c r="C304" s="235"/>
      <c r="D304" s="175"/>
      <c r="E304" s="240" t="s">
        <v>464</v>
      </c>
      <c r="F304" s="231" t="s">
        <v>65</v>
      </c>
      <c r="G304" s="232">
        <v>9</v>
      </c>
      <c r="H304" s="256">
        <v>9</v>
      </c>
      <c r="I304" s="233">
        <f>+H304/G304*100</f>
        <v>100</v>
      </c>
      <c r="J304" s="379"/>
      <c r="K304" s="382"/>
      <c r="O304" s="348"/>
      <c r="P304" s="348"/>
      <c r="Q304" s="348"/>
    </row>
    <row r="305" spans="1:17" s="349" customFormat="1" ht="45" x14ac:dyDescent="0.25">
      <c r="A305" s="228"/>
      <c r="B305" s="229"/>
      <c r="C305" s="230"/>
      <c r="D305" s="229"/>
      <c r="E305" s="240" t="s">
        <v>394</v>
      </c>
      <c r="F305" s="231" t="s">
        <v>65</v>
      </c>
      <c r="G305" s="232">
        <v>9</v>
      </c>
      <c r="H305" s="256">
        <v>9</v>
      </c>
      <c r="I305" s="233">
        <f>+H305/G305*100</f>
        <v>100</v>
      </c>
      <c r="J305" s="380"/>
      <c r="K305" s="383"/>
      <c r="O305" s="350"/>
      <c r="P305" s="350"/>
      <c r="Q305" s="350"/>
    </row>
    <row r="306" spans="1:17" s="345" customFormat="1" x14ac:dyDescent="0.25">
      <c r="A306" s="183"/>
      <c r="B306" s="175"/>
      <c r="C306" s="235"/>
      <c r="D306" s="251"/>
      <c r="E306" s="243" t="s">
        <v>30</v>
      </c>
      <c r="F306" s="272"/>
      <c r="G306" s="273"/>
      <c r="H306" s="246"/>
      <c r="I306" s="246">
        <f>AVERAGE(I296:I305)</f>
        <v>99.837739406390767</v>
      </c>
      <c r="J306" s="247"/>
      <c r="K306" s="248"/>
      <c r="O306" s="348"/>
      <c r="P306" s="348"/>
      <c r="Q306" s="348"/>
    </row>
    <row r="307" spans="1:17" s="180" customFormat="1" ht="49.5" customHeight="1" x14ac:dyDescent="0.25">
      <c r="A307" s="183"/>
      <c r="B307" s="174" t="s">
        <v>28</v>
      </c>
      <c r="C307" s="357" t="s">
        <v>171</v>
      </c>
      <c r="D307" s="175" t="s">
        <v>22</v>
      </c>
      <c r="E307" s="257" t="s">
        <v>24</v>
      </c>
      <c r="F307" s="177"/>
      <c r="G307" s="178"/>
      <c r="H307" s="178"/>
      <c r="I307" s="179"/>
      <c r="J307" s="378"/>
      <c r="K307" s="381"/>
      <c r="M307" s="312" t="s">
        <v>377</v>
      </c>
      <c r="O307" s="262"/>
      <c r="P307" s="262"/>
      <c r="Q307" s="182"/>
    </row>
    <row r="308" spans="1:17" s="225" customFormat="1" x14ac:dyDescent="0.25">
      <c r="A308" s="228"/>
      <c r="B308" s="229"/>
      <c r="C308" s="230"/>
      <c r="D308" s="229"/>
      <c r="E308" s="230" t="s">
        <v>25</v>
      </c>
      <c r="F308" s="231" t="s">
        <v>16</v>
      </c>
      <c r="G308" s="232">
        <v>31676000</v>
      </c>
      <c r="H308" s="256">
        <f>+[1]NOPEMBER!$E$44</f>
        <v>26611900</v>
      </c>
      <c r="I308" s="233">
        <f>+H308/G308*100</f>
        <v>84.012817274908443</v>
      </c>
      <c r="J308" s="379"/>
      <c r="K308" s="382"/>
      <c r="O308" s="227"/>
      <c r="P308" s="227"/>
      <c r="Q308" s="227"/>
    </row>
    <row r="309" spans="1:17" s="180" customFormat="1" x14ac:dyDescent="0.25">
      <c r="A309" s="183"/>
      <c r="B309" s="175"/>
      <c r="C309" s="235"/>
      <c r="D309" s="175" t="s">
        <v>26</v>
      </c>
      <c r="E309" s="257" t="s">
        <v>27</v>
      </c>
      <c r="F309" s="177"/>
      <c r="G309" s="236"/>
      <c r="H309" s="236"/>
      <c r="I309" s="237"/>
      <c r="J309" s="379"/>
      <c r="K309" s="382"/>
      <c r="O309" s="182"/>
      <c r="P309" s="182"/>
      <c r="Q309" s="182"/>
    </row>
    <row r="310" spans="1:17" s="225" customFormat="1" x14ac:dyDescent="0.25">
      <c r="A310" s="228"/>
      <c r="B310" s="229"/>
      <c r="C310" s="230"/>
      <c r="D310" s="229"/>
      <c r="E310" s="240" t="s">
        <v>465</v>
      </c>
      <c r="F310" s="231" t="s">
        <v>63</v>
      </c>
      <c r="G310" s="232">
        <v>1</v>
      </c>
      <c r="H310" s="233">
        <v>0.9</v>
      </c>
      <c r="I310" s="233">
        <f>+H310/G310*100</f>
        <v>90</v>
      </c>
      <c r="J310" s="379"/>
      <c r="K310" s="382"/>
      <c r="O310" s="227"/>
      <c r="P310" s="227"/>
      <c r="Q310" s="227"/>
    </row>
    <row r="311" spans="1:17" s="225" customFormat="1" ht="30" x14ac:dyDescent="0.25">
      <c r="A311" s="228"/>
      <c r="B311" s="229"/>
      <c r="C311" s="230"/>
      <c r="D311" s="229"/>
      <c r="E311" s="240" t="s">
        <v>281</v>
      </c>
      <c r="F311" s="231" t="s">
        <v>185</v>
      </c>
      <c r="G311" s="232">
        <v>12</v>
      </c>
      <c r="H311" s="233">
        <v>11</v>
      </c>
      <c r="I311" s="233">
        <f>+H311/G311*100</f>
        <v>91.666666666666657</v>
      </c>
      <c r="J311" s="379"/>
      <c r="K311" s="382"/>
      <c r="O311" s="227"/>
      <c r="P311" s="227"/>
      <c r="Q311" s="227"/>
    </row>
    <row r="312" spans="1:17" s="225" customFormat="1" x14ac:dyDescent="0.25">
      <c r="A312" s="228"/>
      <c r="B312" s="229"/>
      <c r="C312" s="230"/>
      <c r="D312" s="229"/>
      <c r="E312" s="240" t="s">
        <v>282</v>
      </c>
      <c r="F312" s="231" t="s">
        <v>42</v>
      </c>
      <c r="G312" s="232">
        <v>1</v>
      </c>
      <c r="H312" s="233">
        <v>1</v>
      </c>
      <c r="I312" s="233">
        <f>+H312/G312*100</f>
        <v>100</v>
      </c>
      <c r="J312" s="379"/>
      <c r="K312" s="382"/>
      <c r="O312" s="227"/>
      <c r="P312" s="227"/>
      <c r="Q312" s="227"/>
    </row>
    <row r="313" spans="1:17" s="180" customFormat="1" x14ac:dyDescent="0.25">
      <c r="A313" s="183"/>
      <c r="B313" s="175"/>
      <c r="C313" s="235"/>
      <c r="D313" s="175" t="s">
        <v>28</v>
      </c>
      <c r="E313" s="257" t="s">
        <v>29</v>
      </c>
      <c r="F313" s="177"/>
      <c r="G313" s="236"/>
      <c r="H313" s="236"/>
      <c r="I313" s="233"/>
      <c r="J313" s="379"/>
      <c r="K313" s="382"/>
      <c r="O313" s="182"/>
      <c r="P313" s="182"/>
      <c r="Q313" s="182"/>
    </row>
    <row r="314" spans="1:17" s="180" customFormat="1" ht="45" x14ac:dyDescent="0.25">
      <c r="A314" s="183"/>
      <c r="B314" s="175"/>
      <c r="C314" s="235"/>
      <c r="D314" s="175"/>
      <c r="E314" s="240" t="s">
        <v>466</v>
      </c>
      <c r="F314" s="231" t="s">
        <v>63</v>
      </c>
      <c r="G314" s="232">
        <v>1</v>
      </c>
      <c r="H314" s="326">
        <v>0.9</v>
      </c>
      <c r="I314" s="233">
        <f>+H314/G314*100</f>
        <v>90</v>
      </c>
      <c r="J314" s="379"/>
      <c r="K314" s="382"/>
      <c r="O314" s="182"/>
      <c r="P314" s="182"/>
      <c r="Q314" s="182"/>
    </row>
    <row r="315" spans="1:17" s="180" customFormat="1" x14ac:dyDescent="0.25">
      <c r="A315" s="183"/>
      <c r="B315" s="175"/>
      <c r="C315" s="235"/>
      <c r="D315" s="251"/>
      <c r="E315" s="252" t="s">
        <v>30</v>
      </c>
      <c r="F315" s="253"/>
      <c r="G315" s="254"/>
      <c r="H315" s="254"/>
      <c r="I315" s="255">
        <f>AVERAGE(I308:I314)</f>
        <v>91.135896788315023</v>
      </c>
      <c r="J315" s="247"/>
      <c r="K315" s="248"/>
      <c r="O315" s="182"/>
      <c r="P315" s="182"/>
      <c r="Q315" s="182"/>
    </row>
    <row r="316" spans="1:17" s="180" customFormat="1" ht="39.75" customHeight="1" x14ac:dyDescent="0.25">
      <c r="A316" s="259"/>
      <c r="B316" s="174" t="s">
        <v>34</v>
      </c>
      <c r="C316" s="357" t="s">
        <v>172</v>
      </c>
      <c r="D316" s="175" t="s">
        <v>22</v>
      </c>
      <c r="E316" s="176" t="s">
        <v>24</v>
      </c>
      <c r="F316" s="177"/>
      <c r="G316" s="178"/>
      <c r="H316" s="178"/>
      <c r="I316" s="179"/>
      <c r="J316" s="378" t="s">
        <v>429</v>
      </c>
      <c r="K316" s="381"/>
      <c r="M316" s="312" t="s">
        <v>366</v>
      </c>
      <c r="O316" s="181"/>
      <c r="P316" s="181"/>
      <c r="Q316" s="182"/>
    </row>
    <row r="317" spans="1:17" s="225" customFormat="1" x14ac:dyDescent="0.25">
      <c r="A317" s="228"/>
      <c r="B317" s="229"/>
      <c r="C317" s="230"/>
      <c r="D317" s="229"/>
      <c r="E317" s="230" t="s">
        <v>25</v>
      </c>
      <c r="F317" s="231" t="s">
        <v>16</v>
      </c>
      <c r="G317" s="232">
        <v>323705100</v>
      </c>
      <c r="H317" s="232">
        <f>+[1]NOPEMBER!$E$45</f>
        <v>231301015</v>
      </c>
      <c r="I317" s="233">
        <f>+H317/G317*100</f>
        <v>71.454238750022782</v>
      </c>
      <c r="J317" s="379"/>
      <c r="K317" s="382"/>
      <c r="O317" s="227"/>
      <c r="P317" s="227"/>
      <c r="Q317" s="227"/>
    </row>
    <row r="318" spans="1:17" s="180" customFormat="1" x14ac:dyDescent="0.25">
      <c r="A318" s="183"/>
      <c r="B318" s="175"/>
      <c r="C318" s="235"/>
      <c r="D318" s="175" t="s">
        <v>26</v>
      </c>
      <c r="E318" s="176" t="s">
        <v>27</v>
      </c>
      <c r="F318" s="177"/>
      <c r="G318" s="236"/>
      <c r="H318" s="236"/>
      <c r="I318" s="237"/>
      <c r="J318" s="379"/>
      <c r="K318" s="382"/>
      <c r="O318" s="182"/>
      <c r="P318" s="182"/>
      <c r="Q318" s="182"/>
    </row>
    <row r="319" spans="1:17" s="225" customFormat="1" ht="30" x14ac:dyDescent="0.25">
      <c r="A319" s="228"/>
      <c r="B319" s="229"/>
      <c r="C319" s="230"/>
      <c r="D319" s="229"/>
      <c r="E319" s="240" t="s">
        <v>283</v>
      </c>
      <c r="F319" s="231" t="s">
        <v>185</v>
      </c>
      <c r="G319" s="232">
        <v>12</v>
      </c>
      <c r="H319" s="233">
        <v>11</v>
      </c>
      <c r="I319" s="233">
        <f>+H319/G319*100</f>
        <v>91.666666666666657</v>
      </c>
      <c r="J319" s="379"/>
      <c r="K319" s="382"/>
      <c r="M319" s="314">
        <f>AVERAGE(I319:I320)</f>
        <v>95.833333333333329</v>
      </c>
      <c r="O319" s="227"/>
      <c r="P319" s="227"/>
      <c r="Q319" s="227"/>
    </row>
    <row r="320" spans="1:17" s="225" customFormat="1" ht="30" x14ac:dyDescent="0.25">
      <c r="A320" s="228"/>
      <c r="B320" s="229"/>
      <c r="C320" s="230"/>
      <c r="D320" s="229"/>
      <c r="E320" s="240" t="s">
        <v>284</v>
      </c>
      <c r="F320" s="231" t="s">
        <v>67</v>
      </c>
      <c r="G320" s="232">
        <v>1</v>
      </c>
      <c r="H320" s="233">
        <v>1</v>
      </c>
      <c r="I320" s="233">
        <f>+H320/G320*100</f>
        <v>100</v>
      </c>
      <c r="J320" s="379"/>
      <c r="K320" s="382"/>
      <c r="O320" s="227"/>
      <c r="P320" s="227"/>
      <c r="Q320" s="227"/>
    </row>
    <row r="321" spans="1:17" s="180" customFormat="1" x14ac:dyDescent="0.25">
      <c r="A321" s="183"/>
      <c r="B321" s="175"/>
      <c r="C321" s="235"/>
      <c r="D321" s="175" t="s">
        <v>28</v>
      </c>
      <c r="E321" s="176" t="s">
        <v>29</v>
      </c>
      <c r="F321" s="177"/>
      <c r="G321" s="236"/>
      <c r="H321" s="236"/>
      <c r="I321" s="237"/>
      <c r="J321" s="379"/>
      <c r="K321" s="382"/>
      <c r="O321" s="182"/>
      <c r="P321" s="182"/>
      <c r="Q321" s="182"/>
    </row>
    <row r="322" spans="1:17" s="180" customFormat="1" ht="30" x14ac:dyDescent="0.25">
      <c r="A322" s="183"/>
      <c r="B322" s="175"/>
      <c r="C322" s="235"/>
      <c r="D322" s="175"/>
      <c r="E322" s="240" t="s">
        <v>407</v>
      </c>
      <c r="F322" s="231" t="s">
        <v>185</v>
      </c>
      <c r="G322" s="232">
        <v>12</v>
      </c>
      <c r="H322" s="270">
        <v>11</v>
      </c>
      <c r="I322" s="233">
        <f>+H322/G322*100</f>
        <v>91.666666666666657</v>
      </c>
      <c r="J322" s="379"/>
      <c r="K322" s="382"/>
      <c r="O322" s="182"/>
      <c r="P322" s="182"/>
      <c r="Q322" s="182"/>
    </row>
    <row r="323" spans="1:17" s="225" customFormat="1" ht="30" x14ac:dyDescent="0.25">
      <c r="A323" s="228"/>
      <c r="B323" s="229"/>
      <c r="C323" s="230"/>
      <c r="D323" s="229"/>
      <c r="E323" s="240" t="s">
        <v>408</v>
      </c>
      <c r="F323" s="275" t="s">
        <v>398</v>
      </c>
      <c r="G323" s="232">
        <v>1500000</v>
      </c>
      <c r="H323" s="270">
        <v>485450</v>
      </c>
      <c r="I323" s="233">
        <f>+H323/G323*100</f>
        <v>32.36333333333333</v>
      </c>
      <c r="J323" s="380"/>
      <c r="K323" s="383"/>
      <c r="O323" s="227"/>
      <c r="P323" s="227"/>
      <c r="Q323" s="227"/>
    </row>
    <row r="324" spans="1:17" s="180" customFormat="1" x14ac:dyDescent="0.25">
      <c r="A324" s="183"/>
      <c r="B324" s="175"/>
      <c r="C324" s="235"/>
      <c r="D324" s="251"/>
      <c r="E324" s="252" t="s">
        <v>30</v>
      </c>
      <c r="F324" s="253"/>
      <c r="G324" s="254"/>
      <c r="H324" s="255"/>
      <c r="I324" s="255">
        <f>AVERAGE(I317:I323)</f>
        <v>77.430181083337885</v>
      </c>
      <c r="J324" s="247"/>
      <c r="K324" s="248"/>
      <c r="O324" s="182"/>
      <c r="P324" s="182"/>
      <c r="Q324" s="182"/>
    </row>
    <row r="325" spans="1:17" s="180" customFormat="1" ht="30" x14ac:dyDescent="0.25">
      <c r="A325" s="173" t="s">
        <v>285</v>
      </c>
      <c r="B325" s="174" t="s">
        <v>22</v>
      </c>
      <c r="C325" s="357" t="s">
        <v>173</v>
      </c>
      <c r="D325" s="175" t="s">
        <v>22</v>
      </c>
      <c r="E325" s="176" t="s">
        <v>24</v>
      </c>
      <c r="F325" s="177"/>
      <c r="G325" s="178"/>
      <c r="H325" s="178"/>
      <c r="I325" s="179"/>
      <c r="J325" s="378"/>
      <c r="K325" s="384"/>
      <c r="M325" s="312" t="s">
        <v>384</v>
      </c>
      <c r="N325" s="180" t="s">
        <v>409</v>
      </c>
      <c r="O325" s="181"/>
      <c r="P325" s="182"/>
      <c r="Q325" s="182"/>
    </row>
    <row r="326" spans="1:17" s="225" customFormat="1" x14ac:dyDescent="0.25">
      <c r="A326" s="228"/>
      <c r="B326" s="229"/>
      <c r="C326" s="230"/>
      <c r="D326" s="229"/>
      <c r="E326" s="230" t="s">
        <v>25</v>
      </c>
      <c r="F326" s="231" t="s">
        <v>16</v>
      </c>
      <c r="G326" s="232">
        <v>20969000</v>
      </c>
      <c r="H326" s="232">
        <f>+[1]NOPEMBER!$E$46</f>
        <v>19237400</v>
      </c>
      <c r="I326" s="233">
        <f>+H326/G326*100</f>
        <v>91.742095474271551</v>
      </c>
      <c r="J326" s="379"/>
      <c r="K326" s="382"/>
      <c r="O326" s="227"/>
      <c r="P326" s="227"/>
      <c r="Q326" s="227"/>
    </row>
    <row r="327" spans="1:17" s="180" customFormat="1" x14ac:dyDescent="0.25">
      <c r="A327" s="183"/>
      <c r="B327" s="175"/>
      <c r="C327" s="235"/>
      <c r="D327" s="175" t="s">
        <v>26</v>
      </c>
      <c r="E327" s="176" t="s">
        <v>27</v>
      </c>
      <c r="F327" s="177"/>
      <c r="G327" s="178"/>
      <c r="H327" s="178"/>
      <c r="I327" s="179"/>
      <c r="J327" s="379"/>
      <c r="K327" s="382"/>
      <c r="O327" s="182"/>
      <c r="P327" s="182"/>
      <c r="Q327" s="182"/>
    </row>
    <row r="328" spans="1:17" s="225" customFormat="1" ht="30" x14ac:dyDescent="0.25">
      <c r="A328" s="228"/>
      <c r="B328" s="229"/>
      <c r="C328" s="230"/>
      <c r="D328" s="229"/>
      <c r="E328" s="240" t="s">
        <v>286</v>
      </c>
      <c r="F328" s="231" t="s">
        <v>185</v>
      </c>
      <c r="G328" s="232">
        <v>12</v>
      </c>
      <c r="H328" s="256">
        <v>11</v>
      </c>
      <c r="I328" s="233">
        <v>92</v>
      </c>
      <c r="J328" s="379"/>
      <c r="K328" s="382"/>
      <c r="O328" s="227"/>
      <c r="P328" s="227"/>
      <c r="Q328" s="227"/>
    </row>
    <row r="329" spans="1:17" s="180" customFormat="1" x14ac:dyDescent="0.25">
      <c r="A329" s="183"/>
      <c r="B329" s="175"/>
      <c r="C329" s="235"/>
      <c r="D329" s="175" t="s">
        <v>28</v>
      </c>
      <c r="E329" s="176" t="s">
        <v>29</v>
      </c>
      <c r="F329" s="177"/>
      <c r="G329" s="178"/>
      <c r="H329" s="178"/>
      <c r="I329" s="179" t="s">
        <v>482</v>
      </c>
      <c r="J329" s="379"/>
      <c r="K329" s="382"/>
      <c r="O329" s="182"/>
      <c r="P329" s="182"/>
      <c r="Q329" s="182"/>
    </row>
    <row r="330" spans="1:17" s="225" customFormat="1" ht="30" x14ac:dyDescent="0.25">
      <c r="A330" s="228"/>
      <c r="B330" s="229"/>
      <c r="C330" s="230"/>
      <c r="D330" s="229"/>
      <c r="E330" s="240" t="s">
        <v>287</v>
      </c>
      <c r="F330" s="231" t="s">
        <v>185</v>
      </c>
      <c r="G330" s="232">
        <v>12</v>
      </c>
      <c r="H330" s="256">
        <v>11</v>
      </c>
      <c r="I330" s="233">
        <v>92</v>
      </c>
      <c r="J330" s="380"/>
      <c r="K330" s="383"/>
      <c r="O330" s="227"/>
      <c r="P330" s="227"/>
      <c r="Q330" s="227"/>
    </row>
    <row r="331" spans="1:17" s="180" customFormat="1" x14ac:dyDescent="0.25">
      <c r="A331" s="183"/>
      <c r="B331" s="175"/>
      <c r="C331" s="235"/>
      <c r="D331" s="251"/>
      <c r="E331" s="252" t="s">
        <v>30</v>
      </c>
      <c r="F331" s="253"/>
      <c r="G331" s="254"/>
      <c r="H331" s="255"/>
      <c r="I331" s="255">
        <f>AVERAGE(I326:I330)</f>
        <v>91.914031824757174</v>
      </c>
      <c r="J331" s="247"/>
      <c r="K331" s="248"/>
      <c r="O331" s="182"/>
      <c r="P331" s="182"/>
      <c r="Q331" s="182"/>
    </row>
    <row r="332" spans="1:17" s="180" customFormat="1" ht="35.25" customHeight="1" x14ac:dyDescent="0.25">
      <c r="A332" s="183"/>
      <c r="B332" s="174" t="s">
        <v>26</v>
      </c>
      <c r="C332" s="357" t="s">
        <v>174</v>
      </c>
      <c r="D332" s="175" t="s">
        <v>22</v>
      </c>
      <c r="E332" s="176" t="s">
        <v>24</v>
      </c>
      <c r="F332" s="177"/>
      <c r="G332" s="178"/>
      <c r="H332" s="178"/>
      <c r="I332" s="179"/>
      <c r="J332" s="378"/>
      <c r="K332" s="381"/>
      <c r="M332" s="351" t="s">
        <v>384</v>
      </c>
      <c r="N332" s="180" t="s">
        <v>409</v>
      </c>
      <c r="O332" s="262"/>
      <c r="P332" s="276"/>
      <c r="Q332" s="182"/>
    </row>
    <row r="333" spans="1:17" s="225" customFormat="1" x14ac:dyDescent="0.25">
      <c r="A333" s="228"/>
      <c r="B333" s="229"/>
      <c r="C333" s="230"/>
      <c r="D333" s="229"/>
      <c r="E333" s="230" t="s">
        <v>25</v>
      </c>
      <c r="F333" s="231" t="s">
        <v>16</v>
      </c>
      <c r="G333" s="232">
        <v>834024900</v>
      </c>
      <c r="H333" s="232">
        <f>+[1]NOPEMBER!$E$47</f>
        <v>761495140</v>
      </c>
      <c r="I333" s="233">
        <f>+H333/G333*100</f>
        <v>91.303645730481193</v>
      </c>
      <c r="J333" s="379"/>
      <c r="K333" s="382"/>
      <c r="O333" s="227"/>
      <c r="P333" s="227"/>
      <c r="Q333" s="227"/>
    </row>
    <row r="334" spans="1:17" s="180" customFormat="1" x14ac:dyDescent="0.25">
      <c r="A334" s="183"/>
      <c r="B334" s="175"/>
      <c r="C334" s="235"/>
      <c r="D334" s="175" t="s">
        <v>26</v>
      </c>
      <c r="E334" s="176" t="s">
        <v>27</v>
      </c>
      <c r="F334" s="177"/>
      <c r="G334" s="236"/>
      <c r="H334" s="236"/>
      <c r="I334" s="237"/>
      <c r="J334" s="379"/>
      <c r="K334" s="382"/>
      <c r="O334" s="182"/>
      <c r="P334" s="182"/>
      <c r="Q334" s="182"/>
    </row>
    <row r="335" spans="1:17" s="225" customFormat="1" x14ac:dyDescent="0.25">
      <c r="A335" s="228"/>
      <c r="B335" s="229"/>
      <c r="C335" s="230"/>
      <c r="D335" s="229"/>
      <c r="E335" s="240" t="s">
        <v>421</v>
      </c>
      <c r="F335" s="231" t="s">
        <v>422</v>
      </c>
      <c r="G335" s="232">
        <v>8</v>
      </c>
      <c r="H335" s="233">
        <v>8</v>
      </c>
      <c r="I335" s="233">
        <f>+H335/G335*100</f>
        <v>100</v>
      </c>
      <c r="J335" s="379"/>
      <c r="K335" s="382"/>
      <c r="O335" s="227"/>
      <c r="P335" s="227"/>
      <c r="Q335" s="227"/>
    </row>
    <row r="336" spans="1:17" s="225" customFormat="1" x14ac:dyDescent="0.25">
      <c r="A336" s="228"/>
      <c r="B336" s="229"/>
      <c r="C336" s="230"/>
      <c r="D336" s="229"/>
      <c r="E336" s="240" t="s">
        <v>289</v>
      </c>
      <c r="F336" s="231" t="s">
        <v>288</v>
      </c>
      <c r="G336" s="232">
        <v>14</v>
      </c>
      <c r="H336" s="233">
        <v>14</v>
      </c>
      <c r="I336" s="233">
        <f>+H336/G336*100</f>
        <v>100</v>
      </c>
      <c r="J336" s="379"/>
      <c r="K336" s="382"/>
      <c r="O336" s="227"/>
      <c r="P336" s="227"/>
      <c r="Q336" s="227"/>
    </row>
    <row r="337" spans="1:17" s="180" customFormat="1" x14ac:dyDescent="0.25">
      <c r="A337" s="183"/>
      <c r="B337" s="175"/>
      <c r="C337" s="235"/>
      <c r="D337" s="175" t="s">
        <v>28</v>
      </c>
      <c r="E337" s="176" t="s">
        <v>29</v>
      </c>
      <c r="F337" s="177"/>
      <c r="G337" s="236"/>
      <c r="H337" s="236"/>
      <c r="I337" s="237"/>
      <c r="J337" s="379"/>
      <c r="K337" s="382"/>
      <c r="O337" s="182"/>
      <c r="P337" s="182"/>
      <c r="Q337" s="182"/>
    </row>
    <row r="338" spans="1:17" s="180" customFormat="1" ht="17.25" customHeight="1" x14ac:dyDescent="0.25">
      <c r="A338" s="183"/>
      <c r="B338" s="175"/>
      <c r="C338" s="235"/>
      <c r="D338" s="175"/>
      <c r="E338" s="240" t="s">
        <v>467</v>
      </c>
      <c r="F338" s="231" t="s">
        <v>288</v>
      </c>
      <c r="G338" s="232">
        <v>8</v>
      </c>
      <c r="H338" s="233">
        <v>8</v>
      </c>
      <c r="I338" s="233">
        <f>+H338/G338*100</f>
        <v>100</v>
      </c>
      <c r="J338" s="379"/>
      <c r="K338" s="382"/>
      <c r="O338" s="182"/>
      <c r="P338" s="182"/>
      <c r="Q338" s="182"/>
    </row>
    <row r="339" spans="1:17" s="180" customFormat="1" ht="30" x14ac:dyDescent="0.25">
      <c r="A339" s="183"/>
      <c r="B339" s="175"/>
      <c r="C339" s="235"/>
      <c r="D339" s="175"/>
      <c r="E339" s="240" t="s">
        <v>468</v>
      </c>
      <c r="F339" s="231" t="s">
        <v>288</v>
      </c>
      <c r="G339" s="232">
        <v>14</v>
      </c>
      <c r="H339" s="233">
        <v>14</v>
      </c>
      <c r="I339" s="233">
        <f>+H339/G339*100</f>
        <v>100</v>
      </c>
      <c r="J339" s="360"/>
      <c r="K339" s="362"/>
      <c r="O339" s="182"/>
      <c r="P339" s="182"/>
      <c r="Q339" s="182"/>
    </row>
    <row r="340" spans="1:17" s="180" customFormat="1" x14ac:dyDescent="0.25">
      <c r="A340" s="183"/>
      <c r="B340" s="175"/>
      <c r="C340" s="235"/>
      <c r="D340" s="251"/>
      <c r="E340" s="252" t="s">
        <v>30</v>
      </c>
      <c r="F340" s="253"/>
      <c r="G340" s="254"/>
      <c r="H340" s="255">
        <v>0</v>
      </c>
      <c r="I340" s="255">
        <f>AVERAGE(I333:I339)</f>
        <v>98.260729146096239</v>
      </c>
      <c r="J340" s="247"/>
      <c r="K340" s="248"/>
      <c r="O340" s="182"/>
      <c r="P340" s="182"/>
      <c r="Q340" s="182"/>
    </row>
    <row r="341" spans="1:17" s="180" customFormat="1" ht="30" x14ac:dyDescent="0.25">
      <c r="A341" s="173" t="s">
        <v>290</v>
      </c>
      <c r="B341" s="174" t="s">
        <v>22</v>
      </c>
      <c r="C341" s="357" t="s">
        <v>291</v>
      </c>
      <c r="D341" s="175" t="s">
        <v>22</v>
      </c>
      <c r="E341" s="176" t="s">
        <v>24</v>
      </c>
      <c r="F341" s="177"/>
      <c r="G341" s="178"/>
      <c r="H341" s="178"/>
      <c r="I341" s="179"/>
      <c r="J341" s="378"/>
      <c r="K341" s="381"/>
      <c r="M341" s="312" t="s">
        <v>377</v>
      </c>
      <c r="O341" s="262"/>
      <c r="P341" s="277"/>
      <c r="Q341" s="182"/>
    </row>
    <row r="342" spans="1:17" s="225" customFormat="1" x14ac:dyDescent="0.25">
      <c r="A342" s="228"/>
      <c r="B342" s="229"/>
      <c r="C342" s="230"/>
      <c r="D342" s="229"/>
      <c r="E342" s="230" t="s">
        <v>25</v>
      </c>
      <c r="F342" s="231" t="s">
        <v>16</v>
      </c>
      <c r="G342" s="232">
        <v>23755800</v>
      </c>
      <c r="H342" s="232">
        <f>+[1]NOPEMBER!$E$48</f>
        <v>20817850</v>
      </c>
      <c r="I342" s="233">
        <f>+H342/G342*100</f>
        <v>87.632704434285529</v>
      </c>
      <c r="J342" s="379"/>
      <c r="K342" s="382"/>
      <c r="O342" s="227"/>
      <c r="P342" s="227"/>
      <c r="Q342" s="227"/>
    </row>
    <row r="343" spans="1:17" s="180" customFormat="1" x14ac:dyDescent="0.25">
      <c r="A343" s="183"/>
      <c r="B343" s="175"/>
      <c r="C343" s="235"/>
      <c r="D343" s="175" t="s">
        <v>26</v>
      </c>
      <c r="E343" s="176" t="s">
        <v>27</v>
      </c>
      <c r="F343" s="177"/>
      <c r="G343" s="236"/>
      <c r="H343" s="236"/>
      <c r="I343" s="237"/>
      <c r="J343" s="379"/>
      <c r="K343" s="382"/>
      <c r="O343" s="182"/>
      <c r="P343" s="182"/>
      <c r="Q343" s="182"/>
    </row>
    <row r="344" spans="1:17" s="225" customFormat="1" ht="30" x14ac:dyDescent="0.25">
      <c r="A344" s="228"/>
      <c r="B344" s="229"/>
      <c r="C344" s="230"/>
      <c r="D344" s="229"/>
      <c r="E344" s="278" t="s">
        <v>292</v>
      </c>
      <c r="F344" s="275" t="s">
        <v>293</v>
      </c>
      <c r="G344" s="232">
        <v>1</v>
      </c>
      <c r="H344" s="325">
        <v>0.9</v>
      </c>
      <c r="I344" s="233">
        <f>+H344/G344*100</f>
        <v>90</v>
      </c>
      <c r="J344" s="379"/>
      <c r="K344" s="382"/>
      <c r="O344" s="227"/>
      <c r="P344" s="227"/>
      <c r="Q344" s="227"/>
    </row>
    <row r="345" spans="1:17" s="225" customFormat="1" x14ac:dyDescent="0.25">
      <c r="A345" s="228"/>
      <c r="B345" s="229"/>
      <c r="C345" s="230"/>
      <c r="D345" s="229"/>
      <c r="E345" s="278" t="s">
        <v>469</v>
      </c>
      <c r="F345" s="231" t="s">
        <v>39</v>
      </c>
      <c r="G345" s="232">
        <v>1</v>
      </c>
      <c r="H345" s="325">
        <v>0.9</v>
      </c>
      <c r="I345" s="233">
        <f>+H345/G345*100</f>
        <v>90</v>
      </c>
      <c r="J345" s="379"/>
      <c r="K345" s="382"/>
      <c r="O345" s="227"/>
      <c r="P345" s="227"/>
      <c r="Q345" s="227"/>
    </row>
    <row r="346" spans="1:17" s="180" customFormat="1" x14ac:dyDescent="0.25">
      <c r="A346" s="183"/>
      <c r="B346" s="175"/>
      <c r="C346" s="235"/>
      <c r="D346" s="175" t="s">
        <v>28</v>
      </c>
      <c r="E346" s="176" t="s">
        <v>29</v>
      </c>
      <c r="F346" s="177"/>
      <c r="G346" s="236"/>
      <c r="H346" s="279"/>
      <c r="I346" s="237"/>
      <c r="J346" s="379"/>
      <c r="K346" s="382"/>
      <c r="O346" s="182"/>
      <c r="P346" s="182"/>
      <c r="Q346" s="182"/>
    </row>
    <row r="347" spans="1:17" s="180" customFormat="1" ht="30" x14ac:dyDescent="0.25">
      <c r="A347" s="183"/>
      <c r="B347" s="175"/>
      <c r="C347" s="235"/>
      <c r="D347" s="175"/>
      <c r="E347" s="239" t="s">
        <v>470</v>
      </c>
      <c r="F347" s="275" t="s">
        <v>293</v>
      </c>
      <c r="G347" s="232">
        <v>1</v>
      </c>
      <c r="H347" s="325">
        <v>0.9</v>
      </c>
      <c r="I347" s="233">
        <f>+H347/G347*100</f>
        <v>90</v>
      </c>
      <c r="J347" s="379"/>
      <c r="K347" s="382"/>
      <c r="O347" s="182"/>
      <c r="P347" s="182"/>
      <c r="Q347" s="182"/>
    </row>
    <row r="348" spans="1:17" s="180" customFormat="1" x14ac:dyDescent="0.25">
      <c r="A348" s="183"/>
      <c r="B348" s="175"/>
      <c r="C348" s="235"/>
      <c r="D348" s="251"/>
      <c r="E348" s="252" t="s">
        <v>30</v>
      </c>
      <c r="F348" s="253"/>
      <c r="G348" s="254"/>
      <c r="H348" s="254"/>
      <c r="I348" s="255">
        <f>AVERAGE(I342:I347)</f>
        <v>89.408176108571382</v>
      </c>
      <c r="J348" s="247"/>
      <c r="K348" s="248"/>
      <c r="O348" s="182"/>
      <c r="P348" s="182"/>
      <c r="Q348" s="182"/>
    </row>
    <row r="349" spans="1:17" s="180" customFormat="1" ht="30" x14ac:dyDescent="0.25">
      <c r="A349" s="173" t="s">
        <v>294</v>
      </c>
      <c r="B349" s="174" t="s">
        <v>22</v>
      </c>
      <c r="C349" s="357" t="s">
        <v>175</v>
      </c>
      <c r="D349" s="175" t="s">
        <v>22</v>
      </c>
      <c r="E349" s="176" t="s">
        <v>24</v>
      </c>
      <c r="F349" s="177"/>
      <c r="G349" s="178"/>
      <c r="H349" s="178"/>
      <c r="I349" s="179"/>
      <c r="J349" s="378"/>
      <c r="K349" s="384"/>
      <c r="M349" s="312" t="s">
        <v>360</v>
      </c>
      <c r="O349" s="262"/>
      <c r="P349" s="277"/>
      <c r="Q349" s="182"/>
    </row>
    <row r="350" spans="1:17" s="225" customFormat="1" x14ac:dyDescent="0.25">
      <c r="A350" s="228"/>
      <c r="B350" s="229"/>
      <c r="C350" s="230"/>
      <c r="D350" s="229"/>
      <c r="E350" s="230" t="s">
        <v>25</v>
      </c>
      <c r="F350" s="231" t="s">
        <v>16</v>
      </c>
      <c r="G350" s="232">
        <v>57305600</v>
      </c>
      <c r="H350" s="256">
        <f>+[1]NOPEMBER!$E$49</f>
        <v>51393670</v>
      </c>
      <c r="I350" s="233">
        <f>+H350/G350*100</f>
        <v>89.683503880947057</v>
      </c>
      <c r="J350" s="379"/>
      <c r="K350" s="382"/>
      <c r="O350" s="227"/>
      <c r="P350" s="227"/>
      <c r="Q350" s="227"/>
    </row>
    <row r="351" spans="1:17" s="180" customFormat="1" x14ac:dyDescent="0.25">
      <c r="A351" s="183"/>
      <c r="B351" s="175"/>
      <c r="C351" s="235"/>
      <c r="D351" s="175" t="s">
        <v>26</v>
      </c>
      <c r="E351" s="176" t="s">
        <v>27</v>
      </c>
      <c r="F351" s="177"/>
      <c r="G351" s="236"/>
      <c r="H351" s="236"/>
      <c r="I351" s="237"/>
      <c r="J351" s="379"/>
      <c r="K351" s="382"/>
      <c r="O351" s="182"/>
      <c r="P351" s="182"/>
      <c r="Q351" s="182"/>
    </row>
    <row r="352" spans="1:17" s="225" customFormat="1" x14ac:dyDescent="0.25">
      <c r="A352" s="228"/>
      <c r="B352" s="229"/>
      <c r="C352" s="230"/>
      <c r="D352" s="229"/>
      <c r="E352" s="240" t="s">
        <v>295</v>
      </c>
      <c r="F352" s="231" t="s">
        <v>68</v>
      </c>
      <c r="G352" s="232">
        <v>1</v>
      </c>
      <c r="H352" s="233">
        <v>0.91669999999999996</v>
      </c>
      <c r="I352" s="233">
        <f>+H352/G352*100</f>
        <v>91.67</v>
      </c>
      <c r="J352" s="379"/>
      <c r="K352" s="382"/>
      <c r="O352" s="227"/>
      <c r="P352" s="227"/>
      <c r="Q352" s="227"/>
    </row>
    <row r="353" spans="1:17" s="180" customFormat="1" x14ac:dyDescent="0.25">
      <c r="A353" s="183"/>
      <c r="B353" s="175"/>
      <c r="C353" s="235"/>
      <c r="D353" s="175" t="s">
        <v>28</v>
      </c>
      <c r="E353" s="176" t="s">
        <v>29</v>
      </c>
      <c r="F353" s="177"/>
      <c r="G353" s="236"/>
      <c r="H353" s="236"/>
      <c r="I353" s="237"/>
      <c r="J353" s="379"/>
      <c r="K353" s="382"/>
      <c r="O353" s="182"/>
      <c r="P353" s="182"/>
      <c r="Q353" s="182"/>
    </row>
    <row r="354" spans="1:17" s="225" customFormat="1" ht="30" x14ac:dyDescent="0.25">
      <c r="A354" s="228"/>
      <c r="B354" s="229"/>
      <c r="C354" s="230"/>
      <c r="D354" s="229"/>
      <c r="E354" s="240" t="s">
        <v>296</v>
      </c>
      <c r="F354" s="231" t="s">
        <v>68</v>
      </c>
      <c r="G354" s="232">
        <v>1</v>
      </c>
      <c r="H354" s="233">
        <v>0.91669999999999996</v>
      </c>
      <c r="I354" s="233">
        <f>+H354/G354*100</f>
        <v>91.67</v>
      </c>
      <c r="J354" s="380"/>
      <c r="K354" s="383"/>
      <c r="O354" s="227"/>
      <c r="P354" s="227"/>
      <c r="Q354" s="227"/>
    </row>
    <row r="355" spans="1:17" s="180" customFormat="1" x14ac:dyDescent="0.25">
      <c r="A355" s="183"/>
      <c r="B355" s="175"/>
      <c r="C355" s="235"/>
      <c r="D355" s="251"/>
      <c r="E355" s="252" t="s">
        <v>30</v>
      </c>
      <c r="F355" s="253"/>
      <c r="G355" s="254"/>
      <c r="H355" s="254"/>
      <c r="I355" s="255">
        <f>AVERAGE(I350:I354)</f>
        <v>91.007834626982358</v>
      </c>
      <c r="J355" s="247"/>
      <c r="K355" s="248"/>
      <c r="O355" s="182"/>
      <c r="P355" s="182"/>
      <c r="Q355" s="182"/>
    </row>
    <row r="356" spans="1:17" s="180" customFormat="1" ht="45" x14ac:dyDescent="0.25">
      <c r="A356" s="259"/>
      <c r="B356" s="174" t="s">
        <v>26</v>
      </c>
      <c r="C356" s="357" t="s">
        <v>297</v>
      </c>
      <c r="D356" s="175" t="s">
        <v>22</v>
      </c>
      <c r="E356" s="176" t="s">
        <v>24</v>
      </c>
      <c r="F356" s="177"/>
      <c r="G356" s="178"/>
      <c r="H356" s="178"/>
      <c r="I356" s="179"/>
      <c r="J356" s="378"/>
      <c r="K356" s="381"/>
      <c r="M356" s="312" t="s">
        <v>363</v>
      </c>
      <c r="O356" s="262"/>
      <c r="P356" s="182"/>
      <c r="Q356" s="182"/>
    </row>
    <row r="357" spans="1:17" s="225" customFormat="1" x14ac:dyDescent="0.25">
      <c r="A357" s="228"/>
      <c r="B357" s="229"/>
      <c r="C357" s="230"/>
      <c r="D357" s="229"/>
      <c r="E357" s="230" t="s">
        <v>25</v>
      </c>
      <c r="F357" s="231" t="s">
        <v>16</v>
      </c>
      <c r="G357" s="232">
        <v>26873000</v>
      </c>
      <c r="H357" s="232">
        <f>+[1]NOPEMBER!$E$50</f>
        <v>20703750</v>
      </c>
      <c r="I357" s="233">
        <f>+H357/G357*100</f>
        <v>77.042942730621817</v>
      </c>
      <c r="J357" s="379"/>
      <c r="K357" s="382"/>
      <c r="O357" s="227"/>
      <c r="P357" s="227"/>
      <c r="Q357" s="227"/>
    </row>
    <row r="358" spans="1:17" s="180" customFormat="1" x14ac:dyDescent="0.25">
      <c r="A358" s="183"/>
      <c r="B358" s="175"/>
      <c r="C358" s="235"/>
      <c r="D358" s="175" t="s">
        <v>26</v>
      </c>
      <c r="E358" s="176" t="s">
        <v>27</v>
      </c>
      <c r="F358" s="177"/>
      <c r="G358" s="236"/>
      <c r="H358" s="236"/>
      <c r="I358" s="237"/>
      <c r="J358" s="379"/>
      <c r="K358" s="382"/>
      <c r="O358" s="182"/>
      <c r="P358" s="182"/>
      <c r="Q358" s="182"/>
    </row>
    <row r="359" spans="1:17" s="225" customFormat="1" ht="30" x14ac:dyDescent="0.25">
      <c r="A359" s="228"/>
      <c r="B359" s="229"/>
      <c r="C359" s="230"/>
      <c r="D359" s="229"/>
      <c r="E359" s="240" t="s">
        <v>298</v>
      </c>
      <c r="F359" s="231" t="s">
        <v>255</v>
      </c>
      <c r="G359" s="232">
        <v>9</v>
      </c>
      <c r="H359" s="233">
        <v>9</v>
      </c>
      <c r="I359" s="233">
        <f>+H359/G359*100</f>
        <v>100</v>
      </c>
      <c r="J359" s="379"/>
      <c r="K359" s="382"/>
      <c r="O359" s="227"/>
      <c r="P359" s="227"/>
      <c r="Q359" s="227"/>
    </row>
    <row r="360" spans="1:17" s="225" customFormat="1" x14ac:dyDescent="0.25">
      <c r="A360" s="228"/>
      <c r="B360" s="229"/>
      <c r="C360" s="230"/>
      <c r="D360" s="229"/>
      <c r="E360" s="240" t="s">
        <v>299</v>
      </c>
      <c r="F360" s="231" t="s">
        <v>255</v>
      </c>
      <c r="G360" s="232">
        <v>9</v>
      </c>
      <c r="H360" s="233">
        <v>9</v>
      </c>
      <c r="I360" s="233">
        <f>+H360/G360*100</f>
        <v>100</v>
      </c>
      <c r="J360" s="379"/>
      <c r="K360" s="382"/>
      <c r="O360" s="227"/>
      <c r="P360" s="227"/>
      <c r="Q360" s="227"/>
    </row>
    <row r="361" spans="1:17" s="180" customFormat="1" x14ac:dyDescent="0.25">
      <c r="A361" s="183"/>
      <c r="B361" s="175"/>
      <c r="C361" s="235"/>
      <c r="D361" s="175" t="s">
        <v>28</v>
      </c>
      <c r="E361" s="176" t="s">
        <v>29</v>
      </c>
      <c r="F361" s="177"/>
      <c r="G361" s="236"/>
      <c r="H361" s="236"/>
      <c r="I361" s="237"/>
      <c r="J361" s="379"/>
      <c r="K361" s="382"/>
      <c r="O361" s="182"/>
      <c r="P361" s="182"/>
      <c r="Q361" s="182"/>
    </row>
    <row r="362" spans="1:17" s="180" customFormat="1" ht="30" x14ac:dyDescent="0.25">
      <c r="A362" s="183"/>
      <c r="B362" s="175"/>
      <c r="C362" s="235"/>
      <c r="D362" s="175"/>
      <c r="E362" s="240" t="s">
        <v>300</v>
      </c>
      <c r="F362" s="231" t="s">
        <v>255</v>
      </c>
      <c r="G362" s="232">
        <v>9</v>
      </c>
      <c r="H362" s="233">
        <v>9</v>
      </c>
      <c r="I362" s="233">
        <f>+H362/G362*100</f>
        <v>100</v>
      </c>
      <c r="J362" s="379"/>
      <c r="K362" s="382"/>
      <c r="O362" s="182"/>
      <c r="P362" s="182"/>
      <c r="Q362" s="182"/>
    </row>
    <row r="363" spans="1:17" s="225" customFormat="1" ht="30" x14ac:dyDescent="0.25">
      <c r="A363" s="228"/>
      <c r="B363" s="229"/>
      <c r="C363" s="230"/>
      <c r="D363" s="229"/>
      <c r="E363" s="240" t="s">
        <v>301</v>
      </c>
      <c r="F363" s="231" t="s">
        <v>255</v>
      </c>
      <c r="G363" s="232">
        <v>9</v>
      </c>
      <c r="H363" s="233">
        <v>9</v>
      </c>
      <c r="I363" s="233">
        <f>+H363/G363*100</f>
        <v>100</v>
      </c>
      <c r="J363" s="380"/>
      <c r="K363" s="383"/>
      <c r="O363" s="227"/>
      <c r="P363" s="227"/>
      <c r="Q363" s="227"/>
    </row>
    <row r="364" spans="1:17" s="180" customFormat="1" x14ac:dyDescent="0.25">
      <c r="A364" s="183"/>
      <c r="B364" s="175"/>
      <c r="C364" s="235"/>
      <c r="D364" s="251"/>
      <c r="E364" s="252" t="s">
        <v>30</v>
      </c>
      <c r="F364" s="253"/>
      <c r="G364" s="254"/>
      <c r="H364" s="255"/>
      <c r="I364" s="255">
        <f>AVERAGE(I357:I363)</f>
        <v>95.408588546124363</v>
      </c>
      <c r="J364" s="247"/>
      <c r="K364" s="248"/>
      <c r="O364" s="182"/>
      <c r="P364" s="182"/>
      <c r="Q364" s="182"/>
    </row>
    <row r="365" spans="1:17" s="180" customFormat="1" ht="45" x14ac:dyDescent="0.25">
      <c r="A365" s="183"/>
      <c r="B365" s="174" t="s">
        <v>28</v>
      </c>
      <c r="C365" s="357" t="s">
        <v>302</v>
      </c>
      <c r="D365" s="175" t="s">
        <v>22</v>
      </c>
      <c r="E365" s="176" t="s">
        <v>24</v>
      </c>
      <c r="F365" s="177"/>
      <c r="G365" s="178"/>
      <c r="H365" s="178"/>
      <c r="I365" s="179"/>
      <c r="J365" s="378"/>
      <c r="K365" s="384"/>
      <c r="M365" s="312" t="s">
        <v>137</v>
      </c>
      <c r="O365" s="262"/>
      <c r="P365" s="280"/>
      <c r="Q365" s="182"/>
    </row>
    <row r="366" spans="1:17" s="225" customFormat="1" x14ac:dyDescent="0.25">
      <c r="A366" s="228"/>
      <c r="B366" s="229"/>
      <c r="C366" s="230"/>
      <c r="D366" s="229"/>
      <c r="E366" s="230" t="s">
        <v>25</v>
      </c>
      <c r="F366" s="231" t="s">
        <v>16</v>
      </c>
      <c r="G366" s="232">
        <v>27547000</v>
      </c>
      <c r="H366" s="232">
        <f>+[1]NOPEMBER!$E$51</f>
        <v>25442660</v>
      </c>
      <c r="I366" s="233">
        <f>+H366/G366*100</f>
        <v>92.360910443968493</v>
      </c>
      <c r="J366" s="379"/>
      <c r="K366" s="382"/>
      <c r="O366" s="227"/>
      <c r="P366" s="227"/>
      <c r="Q366" s="227"/>
    </row>
    <row r="367" spans="1:17" s="180" customFormat="1" x14ac:dyDescent="0.25">
      <c r="A367" s="183"/>
      <c r="B367" s="175"/>
      <c r="C367" s="235"/>
      <c r="D367" s="175" t="s">
        <v>26</v>
      </c>
      <c r="E367" s="176" t="s">
        <v>27</v>
      </c>
      <c r="F367" s="177"/>
      <c r="G367" s="236"/>
      <c r="H367" s="236"/>
      <c r="I367" s="237"/>
      <c r="J367" s="379"/>
      <c r="K367" s="382"/>
      <c r="O367" s="182"/>
      <c r="P367" s="182"/>
      <c r="Q367" s="182"/>
    </row>
    <row r="368" spans="1:17" s="225" customFormat="1" x14ac:dyDescent="0.25">
      <c r="A368" s="228"/>
      <c r="B368" s="229"/>
      <c r="C368" s="230"/>
      <c r="D368" s="229"/>
      <c r="E368" s="240" t="s">
        <v>303</v>
      </c>
      <c r="F368" s="231" t="s">
        <v>65</v>
      </c>
      <c r="G368" s="232">
        <v>20</v>
      </c>
      <c r="H368" s="233">
        <v>20</v>
      </c>
      <c r="I368" s="233">
        <f>+H368/G368*100</f>
        <v>100</v>
      </c>
      <c r="J368" s="379"/>
      <c r="K368" s="382"/>
      <c r="O368" s="227"/>
      <c r="P368" s="227"/>
      <c r="Q368" s="227"/>
    </row>
    <row r="369" spans="1:17" s="180" customFormat="1" x14ac:dyDescent="0.25">
      <c r="A369" s="183"/>
      <c r="B369" s="175"/>
      <c r="C369" s="235"/>
      <c r="D369" s="175" t="s">
        <v>28</v>
      </c>
      <c r="E369" s="176" t="s">
        <v>29</v>
      </c>
      <c r="F369" s="177"/>
      <c r="G369" s="236"/>
      <c r="H369" s="236"/>
      <c r="I369" s="237"/>
      <c r="J369" s="379"/>
      <c r="K369" s="382"/>
      <c r="O369" s="182"/>
      <c r="P369" s="182"/>
      <c r="Q369" s="182"/>
    </row>
    <row r="370" spans="1:17" s="225" customFormat="1" ht="30" x14ac:dyDescent="0.25">
      <c r="A370" s="228"/>
      <c r="B370" s="229"/>
      <c r="C370" s="230"/>
      <c r="D370" s="229"/>
      <c r="E370" s="240" t="s">
        <v>304</v>
      </c>
      <c r="F370" s="231" t="s">
        <v>65</v>
      </c>
      <c r="G370" s="232">
        <v>20</v>
      </c>
      <c r="H370" s="233">
        <v>20</v>
      </c>
      <c r="I370" s="233">
        <f>+H370/G370*100</f>
        <v>100</v>
      </c>
      <c r="J370" s="380"/>
      <c r="K370" s="383"/>
      <c r="O370" s="227"/>
      <c r="P370" s="227"/>
      <c r="Q370" s="227"/>
    </row>
    <row r="371" spans="1:17" s="180" customFormat="1" x14ac:dyDescent="0.25">
      <c r="A371" s="183"/>
      <c r="B371" s="175"/>
      <c r="C371" s="235"/>
      <c r="D371" s="251"/>
      <c r="E371" s="252" t="s">
        <v>30</v>
      </c>
      <c r="F371" s="253"/>
      <c r="G371" s="254"/>
      <c r="H371" s="254"/>
      <c r="I371" s="255">
        <f>AVERAGE(I366:I370)</f>
        <v>97.45363681465615</v>
      </c>
      <c r="J371" s="247"/>
      <c r="K371" s="248"/>
      <c r="O371" s="182"/>
      <c r="P371" s="182"/>
      <c r="Q371" s="182"/>
    </row>
    <row r="372" spans="1:17" s="180" customFormat="1" ht="41.25" customHeight="1" x14ac:dyDescent="0.25">
      <c r="A372" s="183"/>
      <c r="B372" s="174" t="s">
        <v>34</v>
      </c>
      <c r="C372" s="357" t="s">
        <v>176</v>
      </c>
      <c r="D372" s="175" t="s">
        <v>22</v>
      </c>
      <c r="E372" s="176" t="s">
        <v>24</v>
      </c>
      <c r="F372" s="177"/>
      <c r="G372" s="178"/>
      <c r="H372" s="178"/>
      <c r="I372" s="179"/>
      <c r="J372" s="378"/>
      <c r="K372" s="381"/>
      <c r="M372" s="312" t="s">
        <v>360</v>
      </c>
      <c r="O372" s="262"/>
      <c r="P372" s="262"/>
      <c r="Q372" s="182"/>
    </row>
    <row r="373" spans="1:17" s="225" customFormat="1" x14ac:dyDescent="0.25">
      <c r="A373" s="228"/>
      <c r="B373" s="229"/>
      <c r="C373" s="230"/>
      <c r="D373" s="229"/>
      <c r="E373" s="230" t="s">
        <v>25</v>
      </c>
      <c r="F373" s="231" t="s">
        <v>16</v>
      </c>
      <c r="G373" s="232">
        <v>326952000</v>
      </c>
      <c r="H373" s="232">
        <f>+[1]NOPEMBER!$E$52</f>
        <v>254784580</v>
      </c>
      <c r="I373" s="233">
        <f>+H373/G373*100</f>
        <v>77.927212557194935</v>
      </c>
      <c r="J373" s="379"/>
      <c r="K373" s="382"/>
      <c r="O373" s="227"/>
      <c r="P373" s="227"/>
      <c r="Q373" s="227"/>
    </row>
    <row r="374" spans="1:17" s="180" customFormat="1" x14ac:dyDescent="0.25">
      <c r="A374" s="183"/>
      <c r="B374" s="175"/>
      <c r="C374" s="235"/>
      <c r="D374" s="175" t="s">
        <v>26</v>
      </c>
      <c r="E374" s="176" t="s">
        <v>27</v>
      </c>
      <c r="F374" s="177"/>
      <c r="G374" s="236"/>
      <c r="H374" s="236"/>
      <c r="I374" s="237"/>
      <c r="J374" s="379"/>
      <c r="K374" s="382"/>
      <c r="O374" s="182"/>
      <c r="P374" s="182"/>
      <c r="Q374" s="182"/>
    </row>
    <row r="375" spans="1:17" s="225" customFormat="1" ht="30" x14ac:dyDescent="0.25">
      <c r="A375" s="228"/>
      <c r="B375" s="229"/>
      <c r="C375" s="230"/>
      <c r="D375" s="229"/>
      <c r="E375" s="240" t="s">
        <v>305</v>
      </c>
      <c r="F375" s="231" t="s">
        <v>68</v>
      </c>
      <c r="G375" s="232">
        <v>1</v>
      </c>
      <c r="H375" s="233">
        <v>0.91666666666666663</v>
      </c>
      <c r="I375" s="233">
        <f>+H375/G375*100</f>
        <v>91.666666666666657</v>
      </c>
      <c r="J375" s="379"/>
      <c r="K375" s="382"/>
      <c r="O375" s="227"/>
      <c r="P375" s="227"/>
      <c r="Q375" s="227"/>
    </row>
    <row r="376" spans="1:17" s="225" customFormat="1" x14ac:dyDescent="0.25">
      <c r="A376" s="228"/>
      <c r="B376" s="229"/>
      <c r="C376" s="230"/>
      <c r="D376" s="229"/>
      <c r="E376" s="240" t="s">
        <v>306</v>
      </c>
      <c r="F376" s="231" t="s">
        <v>36</v>
      </c>
      <c r="G376" s="232">
        <v>1</v>
      </c>
      <c r="H376" s="233">
        <v>0.91666666666666663</v>
      </c>
      <c r="I376" s="233">
        <f>+H376/G376*100</f>
        <v>91.666666666666657</v>
      </c>
      <c r="J376" s="379"/>
      <c r="K376" s="382"/>
      <c r="O376" s="227"/>
      <c r="P376" s="227"/>
      <c r="Q376" s="227"/>
    </row>
    <row r="377" spans="1:17" s="225" customFormat="1" x14ac:dyDescent="0.25">
      <c r="A377" s="228"/>
      <c r="B377" s="229"/>
      <c r="C377" s="230"/>
      <c r="D377" s="229"/>
      <c r="E377" s="240" t="s">
        <v>471</v>
      </c>
      <c r="F377" s="231" t="s">
        <v>36</v>
      </c>
      <c r="G377" s="232">
        <v>1</v>
      </c>
      <c r="H377" s="233">
        <v>0.91666666666666663</v>
      </c>
      <c r="I377" s="233">
        <f t="shared" ref="I377:I379" si="2">+H377/G377*100</f>
        <v>91.666666666666657</v>
      </c>
      <c r="J377" s="379"/>
      <c r="K377" s="382"/>
      <c r="O377" s="227"/>
      <c r="P377" s="227"/>
      <c r="Q377" s="227"/>
    </row>
    <row r="378" spans="1:17" s="180" customFormat="1" x14ac:dyDescent="0.25">
      <c r="A378" s="183"/>
      <c r="B378" s="175"/>
      <c r="C378" s="235"/>
      <c r="D378" s="175" t="s">
        <v>28</v>
      </c>
      <c r="E378" s="176" t="s">
        <v>29</v>
      </c>
      <c r="F378" s="281"/>
      <c r="G378" s="236"/>
      <c r="H378" s="236"/>
      <c r="I378" s="237"/>
      <c r="J378" s="379"/>
      <c r="K378" s="382"/>
      <c r="O378" s="182"/>
      <c r="P378" s="182"/>
      <c r="Q378" s="182"/>
    </row>
    <row r="379" spans="1:17" s="180" customFormat="1" x14ac:dyDescent="0.25">
      <c r="A379" s="183"/>
      <c r="B379" s="175"/>
      <c r="C379" s="235"/>
      <c r="D379" s="175"/>
      <c r="E379" s="240" t="s">
        <v>472</v>
      </c>
      <c r="F379" s="231" t="s">
        <v>66</v>
      </c>
      <c r="G379" s="232">
        <v>75</v>
      </c>
      <c r="H379" s="233">
        <v>75</v>
      </c>
      <c r="I379" s="233">
        <f t="shared" si="2"/>
        <v>100</v>
      </c>
      <c r="J379" s="379"/>
      <c r="K379" s="382"/>
      <c r="O379" s="182"/>
      <c r="P379" s="182"/>
      <c r="Q379" s="182"/>
    </row>
    <row r="380" spans="1:17" s="180" customFormat="1" x14ac:dyDescent="0.25">
      <c r="A380" s="183"/>
      <c r="B380" s="175"/>
      <c r="C380" s="235"/>
      <c r="D380" s="251"/>
      <c r="E380" s="252" t="s">
        <v>30</v>
      </c>
      <c r="F380" s="253"/>
      <c r="G380" s="254"/>
      <c r="H380" s="255"/>
      <c r="I380" s="255">
        <f>AVERAGE(I373:I379)</f>
        <v>90.585442511438984</v>
      </c>
      <c r="J380" s="247"/>
      <c r="K380" s="248"/>
      <c r="O380" s="182"/>
      <c r="P380" s="182"/>
      <c r="Q380" s="182"/>
    </row>
    <row r="381" spans="1:17" s="180" customFormat="1" ht="45" x14ac:dyDescent="0.25">
      <c r="A381" s="173" t="s">
        <v>307</v>
      </c>
      <c r="B381" s="174" t="s">
        <v>22</v>
      </c>
      <c r="C381" s="357" t="s">
        <v>177</v>
      </c>
      <c r="D381" s="175" t="s">
        <v>22</v>
      </c>
      <c r="E381" s="176" t="s">
        <v>24</v>
      </c>
      <c r="F381" s="177"/>
      <c r="G381" s="178"/>
      <c r="H381" s="178"/>
      <c r="I381" s="179"/>
      <c r="J381" s="378"/>
      <c r="K381" s="384"/>
      <c r="M381" s="312" t="s">
        <v>366</v>
      </c>
      <c r="N381" s="180" t="s">
        <v>409</v>
      </c>
      <c r="O381" s="262"/>
      <c r="P381" s="182"/>
      <c r="Q381" s="182"/>
    </row>
    <row r="382" spans="1:17" s="225" customFormat="1" x14ac:dyDescent="0.25">
      <c r="A382" s="228"/>
      <c r="B382" s="229"/>
      <c r="C382" s="230"/>
      <c r="D382" s="229"/>
      <c r="E382" s="230" t="s">
        <v>25</v>
      </c>
      <c r="F382" s="231" t="s">
        <v>16</v>
      </c>
      <c r="G382" s="232">
        <v>48772000</v>
      </c>
      <c r="H382" s="232">
        <f>+[1]NOPEMBER!$E$53</f>
        <v>44177850</v>
      </c>
      <c r="I382" s="233">
        <f>+H382/G382*100</f>
        <v>90.580353481505782</v>
      </c>
      <c r="J382" s="379"/>
      <c r="K382" s="382"/>
      <c r="O382" s="227"/>
      <c r="P382" s="227"/>
      <c r="Q382" s="227"/>
    </row>
    <row r="383" spans="1:17" s="180" customFormat="1" x14ac:dyDescent="0.25">
      <c r="A383" s="183"/>
      <c r="B383" s="175"/>
      <c r="C383" s="235"/>
      <c r="D383" s="175" t="s">
        <v>26</v>
      </c>
      <c r="E383" s="176" t="s">
        <v>27</v>
      </c>
      <c r="F383" s="177"/>
      <c r="G383" s="236"/>
      <c r="H383" s="236"/>
      <c r="I383" s="237"/>
      <c r="J383" s="379"/>
      <c r="K383" s="382"/>
      <c r="O383" s="182"/>
      <c r="P383" s="182"/>
      <c r="Q383" s="182"/>
    </row>
    <row r="384" spans="1:17" s="225" customFormat="1" ht="30" x14ac:dyDescent="0.25">
      <c r="A384" s="228"/>
      <c r="B384" s="229"/>
      <c r="C384" s="230"/>
      <c r="D384" s="229"/>
      <c r="E384" s="240" t="s">
        <v>283</v>
      </c>
      <c r="F384" s="231" t="s">
        <v>308</v>
      </c>
      <c r="G384" s="232">
        <v>12</v>
      </c>
      <c r="H384" s="256">
        <v>11</v>
      </c>
      <c r="I384" s="233">
        <f>+H384/G384*100</f>
        <v>91.666666666666657</v>
      </c>
      <c r="J384" s="379"/>
      <c r="K384" s="382"/>
      <c r="O384" s="227"/>
      <c r="P384" s="227"/>
      <c r="Q384" s="227"/>
    </row>
    <row r="385" spans="1:17" s="180" customFormat="1" x14ac:dyDescent="0.25">
      <c r="A385" s="183"/>
      <c r="B385" s="175"/>
      <c r="C385" s="235"/>
      <c r="D385" s="175" t="s">
        <v>28</v>
      </c>
      <c r="E385" s="176" t="s">
        <v>29</v>
      </c>
      <c r="F385" s="177"/>
      <c r="G385" s="236"/>
      <c r="H385" s="236"/>
      <c r="I385" s="237"/>
      <c r="J385" s="379"/>
      <c r="K385" s="382"/>
      <c r="O385" s="182"/>
      <c r="P385" s="182"/>
      <c r="Q385" s="182"/>
    </row>
    <row r="386" spans="1:17" s="225" customFormat="1" ht="45" x14ac:dyDescent="0.25">
      <c r="A386" s="228"/>
      <c r="B386" s="229"/>
      <c r="C386" s="230"/>
      <c r="D386" s="229"/>
      <c r="E386" s="240" t="s">
        <v>473</v>
      </c>
      <c r="F386" s="231" t="s">
        <v>308</v>
      </c>
      <c r="G386" s="256">
        <v>12</v>
      </c>
      <c r="H386" s="256">
        <v>11</v>
      </c>
      <c r="I386" s="233">
        <f>+H386/G386*100</f>
        <v>91.666666666666657</v>
      </c>
      <c r="J386" s="380"/>
      <c r="K386" s="383"/>
      <c r="O386" s="227"/>
      <c r="P386" s="227"/>
      <c r="Q386" s="227"/>
    </row>
    <row r="387" spans="1:17" s="180" customFormat="1" x14ac:dyDescent="0.25">
      <c r="A387" s="183"/>
      <c r="B387" s="175"/>
      <c r="C387" s="235"/>
      <c r="D387" s="251"/>
      <c r="E387" s="252" t="s">
        <v>30</v>
      </c>
      <c r="F387" s="253"/>
      <c r="G387" s="254"/>
      <c r="H387" s="255">
        <v>0</v>
      </c>
      <c r="I387" s="255">
        <f>AVERAGE(I382:I386)</f>
        <v>91.304562271613051</v>
      </c>
      <c r="J387" s="247"/>
      <c r="K387" s="248"/>
      <c r="O387" s="182"/>
      <c r="P387" s="182"/>
      <c r="Q387" s="182"/>
    </row>
    <row r="388" spans="1:17" s="180" customFormat="1" ht="33.75" customHeight="1" x14ac:dyDescent="0.25">
      <c r="A388" s="183"/>
      <c r="B388" s="174" t="s">
        <v>26</v>
      </c>
      <c r="C388" s="357" t="s">
        <v>178</v>
      </c>
      <c r="D388" s="175" t="s">
        <v>22</v>
      </c>
      <c r="E388" s="176" t="s">
        <v>24</v>
      </c>
      <c r="F388" s="177"/>
      <c r="G388" s="178"/>
      <c r="H388" s="178"/>
      <c r="I388" s="179"/>
      <c r="J388" s="378"/>
      <c r="K388" s="381"/>
      <c r="M388" s="312" t="s">
        <v>368</v>
      </c>
      <c r="O388" s="262"/>
      <c r="P388" s="182"/>
      <c r="Q388" s="182"/>
    </row>
    <row r="389" spans="1:17" s="225" customFormat="1" x14ac:dyDescent="0.25">
      <c r="A389" s="228"/>
      <c r="B389" s="229"/>
      <c r="C389" s="230"/>
      <c r="D389" s="229"/>
      <c r="E389" s="230" t="s">
        <v>25</v>
      </c>
      <c r="F389" s="231" t="s">
        <v>16</v>
      </c>
      <c r="G389" s="232">
        <v>16972000</v>
      </c>
      <c r="H389" s="232">
        <f>+[1]NOPEMBER!$E$54</f>
        <v>15341340</v>
      </c>
      <c r="I389" s="233">
        <f>+H389/G389*100</f>
        <v>90.392057506481265</v>
      </c>
      <c r="J389" s="379"/>
      <c r="K389" s="382"/>
      <c r="O389" s="227"/>
      <c r="P389" s="227"/>
      <c r="Q389" s="227"/>
    </row>
    <row r="390" spans="1:17" s="180" customFormat="1" x14ac:dyDescent="0.25">
      <c r="A390" s="183"/>
      <c r="B390" s="175"/>
      <c r="C390" s="235"/>
      <c r="D390" s="175" t="s">
        <v>26</v>
      </c>
      <c r="E390" s="176" t="s">
        <v>27</v>
      </c>
      <c r="F390" s="177"/>
      <c r="G390" s="236"/>
      <c r="H390" s="236"/>
      <c r="I390" s="237"/>
      <c r="J390" s="379"/>
      <c r="K390" s="382"/>
      <c r="O390" s="182"/>
      <c r="P390" s="182"/>
      <c r="Q390" s="182"/>
    </row>
    <row r="391" spans="1:17" s="225" customFormat="1" ht="30" x14ac:dyDescent="0.25">
      <c r="A391" s="228"/>
      <c r="B391" s="229"/>
      <c r="C391" s="230"/>
      <c r="D391" s="229"/>
      <c r="E391" s="240" t="s">
        <v>309</v>
      </c>
      <c r="F391" s="231" t="s">
        <v>36</v>
      </c>
      <c r="G391" s="232">
        <v>1</v>
      </c>
      <c r="H391" s="256">
        <v>1</v>
      </c>
      <c r="I391" s="233">
        <f>+H391/G391*100</f>
        <v>100</v>
      </c>
      <c r="J391" s="379"/>
      <c r="K391" s="382"/>
      <c r="O391" s="227"/>
      <c r="P391" s="227"/>
      <c r="Q391" s="227"/>
    </row>
    <row r="392" spans="1:17" s="225" customFormat="1" ht="30" x14ac:dyDescent="0.25">
      <c r="A392" s="228"/>
      <c r="B392" s="229"/>
      <c r="C392" s="230"/>
      <c r="D392" s="229"/>
      <c r="E392" s="240" t="s">
        <v>310</v>
      </c>
      <c r="F392" s="231" t="s">
        <v>65</v>
      </c>
      <c r="G392" s="232">
        <v>5</v>
      </c>
      <c r="H392" s="256">
        <v>5</v>
      </c>
      <c r="I392" s="233">
        <f>+H392/G392*100</f>
        <v>100</v>
      </c>
      <c r="J392" s="379"/>
      <c r="K392" s="382"/>
      <c r="O392" s="227"/>
      <c r="P392" s="227"/>
      <c r="Q392" s="227"/>
    </row>
    <row r="393" spans="1:17" s="180" customFormat="1" x14ac:dyDescent="0.25">
      <c r="A393" s="183"/>
      <c r="B393" s="175"/>
      <c r="C393" s="235"/>
      <c r="D393" s="175" t="s">
        <v>28</v>
      </c>
      <c r="E393" s="176" t="s">
        <v>29</v>
      </c>
      <c r="F393" s="177"/>
      <c r="G393" s="236"/>
      <c r="H393" s="236"/>
      <c r="I393" s="237"/>
      <c r="J393" s="379"/>
      <c r="K393" s="382"/>
      <c r="O393" s="182"/>
      <c r="P393" s="182"/>
      <c r="Q393" s="182"/>
    </row>
    <row r="394" spans="1:17" s="180" customFormat="1" ht="30" x14ac:dyDescent="0.25">
      <c r="A394" s="183"/>
      <c r="B394" s="175"/>
      <c r="C394" s="235"/>
      <c r="D394" s="175"/>
      <c r="E394" s="264" t="s">
        <v>474</v>
      </c>
      <c r="F394" s="275" t="s">
        <v>475</v>
      </c>
      <c r="G394" s="233">
        <v>37.909999999999997</v>
      </c>
      <c r="H394" s="274"/>
      <c r="I394" s="233">
        <f>+H394/G394*100</f>
        <v>0</v>
      </c>
      <c r="J394" s="379"/>
      <c r="K394" s="382"/>
      <c r="O394" s="182"/>
      <c r="P394" s="182"/>
      <c r="Q394" s="182"/>
    </row>
    <row r="395" spans="1:17" s="225" customFormat="1" ht="45" x14ac:dyDescent="0.25">
      <c r="A395" s="228"/>
      <c r="B395" s="229"/>
      <c r="C395" s="230"/>
      <c r="D395" s="229"/>
      <c r="E395" s="240" t="s">
        <v>311</v>
      </c>
      <c r="F395" s="231" t="s">
        <v>65</v>
      </c>
      <c r="G395" s="232">
        <v>5</v>
      </c>
      <c r="H395" s="256">
        <v>5</v>
      </c>
      <c r="I395" s="233">
        <f>+H395/G395*100</f>
        <v>100</v>
      </c>
      <c r="J395" s="380"/>
      <c r="K395" s="383"/>
      <c r="O395" s="227"/>
      <c r="P395" s="227"/>
      <c r="Q395" s="227"/>
    </row>
    <row r="396" spans="1:17" s="180" customFormat="1" x14ac:dyDescent="0.25">
      <c r="A396" s="183"/>
      <c r="B396" s="175"/>
      <c r="C396" s="235"/>
      <c r="D396" s="251"/>
      <c r="E396" s="252" t="s">
        <v>30</v>
      </c>
      <c r="F396" s="253"/>
      <c r="G396" s="254"/>
      <c r="H396" s="254"/>
      <c r="I396" s="255">
        <f>AVERAGE(I389:I395)</f>
        <v>78.078411501296245</v>
      </c>
      <c r="J396" s="247"/>
      <c r="K396" s="248"/>
      <c r="O396" s="182"/>
      <c r="P396" s="182"/>
      <c r="Q396" s="182"/>
    </row>
    <row r="397" spans="1:17" s="180" customFormat="1" ht="33.75" customHeight="1" x14ac:dyDescent="0.25">
      <c r="A397" s="259"/>
      <c r="B397" s="174" t="s">
        <v>28</v>
      </c>
      <c r="C397" s="357" t="s">
        <v>179</v>
      </c>
      <c r="D397" s="175" t="s">
        <v>22</v>
      </c>
      <c r="E397" s="176" t="s">
        <v>24</v>
      </c>
      <c r="F397" s="177"/>
      <c r="G397" s="178"/>
      <c r="H397" s="178"/>
      <c r="I397" s="179"/>
      <c r="J397" s="378"/>
      <c r="K397" s="381"/>
      <c r="M397" s="312" t="s">
        <v>368</v>
      </c>
      <c r="O397" s="262"/>
      <c r="P397" s="262"/>
      <c r="Q397" s="182"/>
    </row>
    <row r="398" spans="1:17" s="225" customFormat="1" x14ac:dyDescent="0.25">
      <c r="A398" s="228"/>
      <c r="B398" s="229"/>
      <c r="C398" s="230"/>
      <c r="D398" s="229"/>
      <c r="E398" s="230" t="s">
        <v>25</v>
      </c>
      <c r="F398" s="231" t="s">
        <v>16</v>
      </c>
      <c r="G398" s="232">
        <v>96313800</v>
      </c>
      <c r="H398" s="232">
        <f>+[1]NOPEMBER!$E$55</f>
        <v>91478081</v>
      </c>
      <c r="I398" s="233">
        <f>+H398/G398*100</f>
        <v>94.979204433840209</v>
      </c>
      <c r="J398" s="379"/>
      <c r="K398" s="382"/>
      <c r="O398" s="227"/>
      <c r="P398" s="227"/>
      <c r="Q398" s="227"/>
    </row>
    <row r="399" spans="1:17" s="180" customFormat="1" x14ac:dyDescent="0.25">
      <c r="A399" s="183"/>
      <c r="B399" s="175"/>
      <c r="C399" s="235"/>
      <c r="D399" s="175" t="s">
        <v>26</v>
      </c>
      <c r="E399" s="176" t="s">
        <v>27</v>
      </c>
      <c r="F399" s="177"/>
      <c r="G399" s="236"/>
      <c r="H399" s="236"/>
      <c r="I399" s="237"/>
      <c r="J399" s="379"/>
      <c r="K399" s="382"/>
      <c r="O399" s="182"/>
      <c r="P399" s="182"/>
      <c r="Q399" s="182"/>
    </row>
    <row r="400" spans="1:17" s="225" customFormat="1" ht="33" customHeight="1" x14ac:dyDescent="0.25">
      <c r="A400" s="228"/>
      <c r="B400" s="229"/>
      <c r="C400" s="230"/>
      <c r="D400" s="229"/>
      <c r="E400" s="240" t="s">
        <v>476</v>
      </c>
      <c r="F400" s="275" t="s">
        <v>312</v>
      </c>
      <c r="G400" s="232">
        <v>60</v>
      </c>
      <c r="H400" s="256">
        <v>58</v>
      </c>
      <c r="I400" s="233">
        <f>+H400/G400*100</f>
        <v>96.666666666666671</v>
      </c>
      <c r="J400" s="379"/>
      <c r="K400" s="382"/>
      <c r="O400" s="227"/>
      <c r="P400" s="227"/>
      <c r="Q400" s="227"/>
    </row>
    <row r="401" spans="1:17" s="225" customFormat="1" ht="35.25" customHeight="1" x14ac:dyDescent="0.25">
      <c r="A401" s="228"/>
      <c r="B401" s="229"/>
      <c r="C401" s="230"/>
      <c r="D401" s="229"/>
      <c r="E401" s="240" t="s">
        <v>477</v>
      </c>
      <c r="F401" s="275" t="s">
        <v>312</v>
      </c>
      <c r="G401" s="232">
        <v>60</v>
      </c>
      <c r="H401" s="256">
        <v>58</v>
      </c>
      <c r="I401" s="233">
        <f>+H401/G401*100</f>
        <v>96.666666666666671</v>
      </c>
      <c r="J401" s="379"/>
      <c r="K401" s="382"/>
      <c r="O401" s="227"/>
      <c r="P401" s="227"/>
      <c r="Q401" s="227"/>
    </row>
    <row r="402" spans="1:17" s="225" customFormat="1" ht="16.5" customHeight="1" x14ac:dyDescent="0.25">
      <c r="A402" s="228"/>
      <c r="B402" s="229"/>
      <c r="C402" s="230"/>
      <c r="D402" s="229"/>
      <c r="E402" s="240" t="s">
        <v>478</v>
      </c>
      <c r="F402" s="275" t="s">
        <v>36</v>
      </c>
      <c r="G402" s="232">
        <v>1</v>
      </c>
      <c r="H402" s="256">
        <v>1</v>
      </c>
      <c r="I402" s="233">
        <f>+H402/G402*100</f>
        <v>100</v>
      </c>
      <c r="J402" s="379"/>
      <c r="K402" s="382"/>
      <c r="O402" s="227"/>
      <c r="P402" s="227"/>
      <c r="Q402" s="227"/>
    </row>
    <row r="403" spans="1:17" s="180" customFormat="1" x14ac:dyDescent="0.25">
      <c r="A403" s="183"/>
      <c r="B403" s="175"/>
      <c r="C403" s="235"/>
      <c r="D403" s="175" t="s">
        <v>28</v>
      </c>
      <c r="E403" s="176" t="s">
        <v>29</v>
      </c>
      <c r="F403" s="177"/>
      <c r="G403" s="236"/>
      <c r="H403" s="236"/>
      <c r="I403" s="237"/>
      <c r="J403" s="379"/>
      <c r="K403" s="382"/>
      <c r="O403" s="182"/>
      <c r="P403" s="182"/>
      <c r="Q403" s="182"/>
    </row>
    <row r="404" spans="1:17" s="180" customFormat="1" ht="45" x14ac:dyDescent="0.25">
      <c r="A404" s="183"/>
      <c r="B404" s="175"/>
      <c r="C404" s="235"/>
      <c r="D404" s="175"/>
      <c r="E404" s="264" t="s">
        <v>479</v>
      </c>
      <c r="F404" s="275" t="s">
        <v>312</v>
      </c>
      <c r="G404" s="232">
        <v>60</v>
      </c>
      <c r="H404" s="270">
        <v>58</v>
      </c>
      <c r="I404" s="233">
        <f>+H404/G404*100</f>
        <v>96.666666666666671</v>
      </c>
      <c r="J404" s="379"/>
      <c r="K404" s="382"/>
      <c r="O404" s="182"/>
      <c r="P404" s="182"/>
      <c r="Q404" s="182"/>
    </row>
    <row r="405" spans="1:17" s="225" customFormat="1" ht="30" x14ac:dyDescent="0.25">
      <c r="A405" s="228"/>
      <c r="B405" s="229"/>
      <c r="C405" s="230"/>
      <c r="D405" s="229"/>
      <c r="E405" s="240" t="s">
        <v>480</v>
      </c>
      <c r="F405" s="231" t="s">
        <v>36</v>
      </c>
      <c r="G405" s="233">
        <v>1</v>
      </c>
      <c r="H405" s="233">
        <v>1</v>
      </c>
      <c r="I405" s="233">
        <f>+H405/G405*100</f>
        <v>100</v>
      </c>
      <c r="J405" s="380"/>
      <c r="K405" s="383"/>
      <c r="O405" s="227"/>
      <c r="P405" s="227"/>
      <c r="Q405" s="227"/>
    </row>
    <row r="406" spans="1:17" s="6" customFormat="1" x14ac:dyDescent="0.25">
      <c r="A406" s="183"/>
      <c r="B406" s="175"/>
      <c r="C406" s="235"/>
      <c r="D406" s="251"/>
      <c r="E406" s="252" t="s">
        <v>30</v>
      </c>
      <c r="F406" s="253"/>
      <c r="G406" s="254"/>
      <c r="H406" s="255"/>
      <c r="I406" s="255">
        <f>AVERAGE(I398:I405)</f>
        <v>97.496534072306716</v>
      </c>
      <c r="J406" s="247"/>
      <c r="K406" s="248"/>
      <c r="O406" s="43"/>
      <c r="P406" s="43"/>
      <c r="Q406" s="43"/>
    </row>
    <row r="407" spans="1:17" s="6" customFormat="1" x14ac:dyDescent="0.25">
      <c r="A407" s="368" t="s">
        <v>69</v>
      </c>
      <c r="B407" s="369"/>
      <c r="C407" s="369"/>
      <c r="D407" s="369"/>
      <c r="E407" s="369"/>
      <c r="F407" s="370"/>
      <c r="G407" s="336">
        <f>SUM(G10,G17,G24,G31,G38,G45,G52,G59,G66,G73,G80,G87,G94,G101,G108,G115,G122,G129,G136,G143,G150,G159,G166,G175,G182,G189,G196,G203,G212,G223,G232,G241,G249,G260,G267,G274,G281,G288,G296,G308,G317,G326,G333,G342,G350,G357,G366,G373,G382,G389,G398)</f>
        <v>6032333000</v>
      </c>
      <c r="H407" s="336">
        <f>SUM(H10,H17,H24,H31,H38,H45,H52,H59,H66,H73,H80,H87,H94,H101,H108,H115,H122,H129,H136,H143,H150,H159,H166,H175,H182,H189,H196,H203,H212,H223,H232,H241,H249,H260,H267,H274,H281,H288,H296,H308,H317,H326,H333,H342,H350,H357,H366,H373,H382,H389,H398)</f>
        <v>5134955385</v>
      </c>
      <c r="I407" s="337">
        <f>+H407/G407*100</f>
        <v>85.123871394367654</v>
      </c>
      <c r="J407" s="371"/>
      <c r="K407" s="372"/>
    </row>
    <row r="408" spans="1:17" s="6" customFormat="1" ht="15.75" thickBot="1" x14ac:dyDescent="0.3">
      <c r="A408" s="373" t="s">
        <v>70</v>
      </c>
      <c r="B408" s="374"/>
      <c r="C408" s="374"/>
      <c r="D408" s="374"/>
      <c r="E408" s="374"/>
      <c r="F408" s="374"/>
      <c r="G408" s="374"/>
      <c r="H408" s="375"/>
      <c r="I408" s="338">
        <f>AVERAGE(I15,I22,I36,I43,I57,I71,I78,I85,I92,I99,I106,I113,I120,I127,I134,I141,I148,I157,I164,I173,I180,I187,I194,I201,I210,I221,I230,I239,I247,I258,I265,I272,I279,I286,I294,I306,I315,I324,I331,I340,I348,I355,I364,I371,I380,I387,I396,I406,I29,I50,I64)</f>
        <v>92.526557605883312</v>
      </c>
      <c r="J408" s="376"/>
      <c r="K408" s="377"/>
    </row>
    <row r="409" spans="1:17" s="3" customFormat="1" ht="8.25" customHeight="1" thickTop="1" x14ac:dyDescent="0.25">
      <c r="A409" s="339"/>
      <c r="B409" s="339"/>
      <c r="C409" s="339"/>
      <c r="D409" s="339"/>
      <c r="E409" s="339"/>
      <c r="F409" s="340"/>
      <c r="G409" s="341">
        <f>+G407-6032333000</f>
        <v>0</v>
      </c>
      <c r="H409" s="341"/>
      <c r="I409" s="341"/>
      <c r="J409" s="339"/>
      <c r="K409" s="339"/>
    </row>
    <row r="410" spans="1:17" s="3" customFormat="1" ht="15.75" x14ac:dyDescent="0.25">
      <c r="A410" s="339"/>
      <c r="B410" s="339"/>
      <c r="C410" s="339"/>
      <c r="D410" s="339"/>
      <c r="E410" s="339"/>
      <c r="F410" s="340"/>
      <c r="G410" s="341"/>
      <c r="H410" s="341"/>
      <c r="I410" s="341"/>
      <c r="J410" s="342" t="s">
        <v>445</v>
      </c>
      <c r="K410" s="342"/>
    </row>
    <row r="411" spans="1:17" s="3" customFormat="1" ht="15.75" x14ac:dyDescent="0.25">
      <c r="A411" s="339"/>
      <c r="B411" s="339"/>
      <c r="C411" s="339"/>
      <c r="D411" s="339"/>
      <c r="E411" s="339"/>
      <c r="F411" s="340"/>
      <c r="G411" s="341"/>
      <c r="H411" s="341"/>
      <c r="I411" s="341"/>
      <c r="J411" s="342" t="s">
        <v>313</v>
      </c>
      <c r="K411" s="342"/>
    </row>
    <row r="412" spans="1:17" s="3" customFormat="1" ht="15.75" x14ac:dyDescent="0.25">
      <c r="A412" s="339"/>
      <c r="B412" s="339"/>
      <c r="C412" s="339"/>
      <c r="D412" s="339"/>
      <c r="E412" s="339"/>
      <c r="F412" s="340"/>
      <c r="G412" s="341"/>
      <c r="H412" s="341"/>
      <c r="I412" s="341"/>
      <c r="J412" s="342" t="s">
        <v>71</v>
      </c>
      <c r="K412" s="342"/>
    </row>
    <row r="413" spans="1:17" s="3" customFormat="1" ht="15.75" x14ac:dyDescent="0.25">
      <c r="A413" s="339"/>
      <c r="B413" s="339"/>
      <c r="C413" s="339"/>
      <c r="D413" s="339"/>
      <c r="E413" s="339"/>
      <c r="F413" s="340"/>
      <c r="G413" s="341"/>
      <c r="H413" s="341"/>
      <c r="I413" s="341"/>
      <c r="J413" s="342"/>
      <c r="K413" s="342"/>
    </row>
    <row r="414" spans="1:17" s="3" customFormat="1" ht="15.75" x14ac:dyDescent="0.25">
      <c r="A414" s="339"/>
      <c r="B414" s="339"/>
      <c r="C414" s="339"/>
      <c r="D414" s="339"/>
      <c r="E414" s="339"/>
      <c r="F414" s="340"/>
      <c r="G414" s="341"/>
      <c r="H414" s="341"/>
      <c r="I414" s="341"/>
      <c r="J414" s="342"/>
      <c r="K414" s="342"/>
    </row>
    <row r="415" spans="1:17" s="3" customFormat="1" ht="15.75" x14ac:dyDescent="0.25">
      <c r="A415" s="339"/>
      <c r="B415" s="339"/>
      <c r="C415" s="339"/>
      <c r="D415" s="339"/>
      <c r="E415" s="339"/>
      <c r="F415" s="340"/>
      <c r="G415" s="341"/>
      <c r="H415" s="341"/>
      <c r="I415" s="341"/>
      <c r="J415" s="342"/>
      <c r="K415" s="342"/>
    </row>
    <row r="416" spans="1:17" s="3" customFormat="1" ht="15.75" x14ac:dyDescent="0.25">
      <c r="A416" s="339"/>
      <c r="B416" s="339"/>
      <c r="C416" s="339"/>
      <c r="D416" s="339"/>
      <c r="E416" s="339"/>
      <c r="F416" s="340"/>
      <c r="G416" s="341"/>
      <c r="H416" s="341"/>
      <c r="I416" s="341"/>
      <c r="J416" s="343" t="s">
        <v>314</v>
      </c>
      <c r="K416" s="343"/>
    </row>
    <row r="417" spans="1:11" s="3" customFormat="1" ht="15.75" x14ac:dyDescent="0.25">
      <c r="A417" s="339"/>
      <c r="B417" s="339"/>
      <c r="C417" s="339"/>
      <c r="D417" s="339"/>
      <c r="E417" s="339"/>
      <c r="F417" s="340"/>
      <c r="G417" s="341"/>
      <c r="H417" s="341"/>
      <c r="I417" s="341"/>
      <c r="J417" s="344" t="s">
        <v>395</v>
      </c>
      <c r="K417" s="343"/>
    </row>
    <row r="418" spans="1:11" s="3" customFormat="1" ht="15.75" x14ac:dyDescent="0.25">
      <c r="A418" s="339"/>
      <c r="B418" s="339"/>
      <c r="C418" s="339"/>
      <c r="D418" s="339"/>
      <c r="E418" s="339"/>
      <c r="F418" s="340"/>
      <c r="G418" s="341"/>
      <c r="H418" s="341"/>
      <c r="I418" s="341"/>
      <c r="J418" s="342" t="s">
        <v>315</v>
      </c>
      <c r="K418" s="342"/>
    </row>
    <row r="419" spans="1:11" s="3" customFormat="1" x14ac:dyDescent="0.25">
      <c r="A419" s="339"/>
      <c r="B419" s="339"/>
      <c r="C419" s="339"/>
      <c r="D419" s="339"/>
      <c r="E419" s="339"/>
      <c r="F419" s="340"/>
      <c r="G419" s="341"/>
      <c r="H419" s="341"/>
      <c r="I419" s="341"/>
      <c r="J419" s="339"/>
      <c r="K419" s="339"/>
    </row>
    <row r="420" spans="1:11" s="3" customFormat="1" x14ac:dyDescent="0.25">
      <c r="A420" s="339"/>
      <c r="B420" s="339"/>
      <c r="C420" s="339"/>
      <c r="D420" s="339"/>
      <c r="E420" s="339"/>
      <c r="F420" s="340"/>
      <c r="G420" s="341"/>
      <c r="H420" s="341"/>
      <c r="I420" s="341"/>
      <c r="J420" s="339"/>
      <c r="K420" s="339"/>
    </row>
    <row r="421" spans="1:11" s="3" customFormat="1" x14ac:dyDescent="0.25">
      <c r="A421" s="339"/>
      <c r="B421" s="339"/>
      <c r="C421" s="339"/>
      <c r="D421" s="339"/>
      <c r="E421" s="339"/>
      <c r="F421" s="340"/>
      <c r="G421" s="341"/>
      <c r="H421" s="341"/>
      <c r="I421" s="341"/>
      <c r="J421" s="339"/>
      <c r="K421" s="339"/>
    </row>
    <row r="422" spans="1:11" s="3" customFormat="1" x14ac:dyDescent="0.25">
      <c r="A422" s="339"/>
      <c r="B422" s="339"/>
      <c r="C422" s="339"/>
      <c r="D422" s="339"/>
      <c r="E422" s="339"/>
      <c r="F422" s="340"/>
      <c r="G422" s="341"/>
      <c r="H422" s="341"/>
      <c r="I422" s="341"/>
      <c r="J422" s="339"/>
      <c r="K422" s="339"/>
    </row>
    <row r="423" spans="1:11" s="3" customFormat="1" x14ac:dyDescent="0.25">
      <c r="A423" s="339"/>
      <c r="B423" s="339"/>
      <c r="C423" s="339"/>
      <c r="D423" s="339"/>
      <c r="E423" s="339"/>
      <c r="F423" s="340"/>
      <c r="G423" s="341"/>
      <c r="H423" s="341"/>
      <c r="I423" s="341"/>
      <c r="J423" s="339"/>
      <c r="K423" s="339"/>
    </row>
    <row r="424" spans="1:11" s="3" customFormat="1" x14ac:dyDescent="0.25">
      <c r="A424" s="339"/>
      <c r="B424" s="339"/>
      <c r="C424" s="339"/>
      <c r="D424" s="339"/>
      <c r="E424" s="339"/>
      <c r="F424" s="340"/>
      <c r="G424" s="341"/>
      <c r="H424" s="341"/>
      <c r="I424" s="341"/>
      <c r="J424" s="339"/>
      <c r="K424" s="339"/>
    </row>
    <row r="425" spans="1:11" s="3" customFormat="1" x14ac:dyDescent="0.25">
      <c r="A425" s="339"/>
      <c r="B425" s="339"/>
      <c r="C425" s="339"/>
      <c r="D425" s="339"/>
      <c r="E425" s="339"/>
      <c r="F425" s="340"/>
      <c r="G425" s="341"/>
      <c r="H425" s="341"/>
      <c r="I425" s="341"/>
      <c r="J425" s="339"/>
      <c r="K425" s="339"/>
    </row>
    <row r="426" spans="1:11" s="3" customFormat="1" x14ac:dyDescent="0.25">
      <c r="A426" s="339"/>
      <c r="B426" s="339"/>
      <c r="C426" s="339"/>
      <c r="D426" s="339"/>
      <c r="E426" s="339"/>
      <c r="F426" s="340"/>
      <c r="G426" s="341"/>
      <c r="H426" s="341"/>
      <c r="I426" s="341"/>
      <c r="J426" s="339"/>
      <c r="K426" s="339"/>
    </row>
    <row r="427" spans="1:11" s="3" customFormat="1" x14ac:dyDescent="0.25">
      <c r="A427" s="339"/>
      <c r="B427" s="339"/>
      <c r="C427" s="339"/>
      <c r="D427" s="339"/>
      <c r="E427" s="339"/>
      <c r="F427" s="340"/>
      <c r="G427" s="341"/>
      <c r="H427" s="341"/>
      <c r="I427" s="341"/>
      <c r="J427" s="339"/>
      <c r="K427" s="339"/>
    </row>
    <row r="428" spans="1:11" s="3" customFormat="1" x14ac:dyDescent="0.25">
      <c r="A428" s="339"/>
      <c r="B428" s="339"/>
      <c r="C428" s="339"/>
      <c r="D428" s="339"/>
      <c r="E428" s="339"/>
      <c r="F428" s="340"/>
      <c r="G428" s="341"/>
      <c r="H428" s="341"/>
      <c r="I428" s="341"/>
      <c r="J428" s="339"/>
      <c r="K428" s="339"/>
    </row>
    <row r="429" spans="1:11" s="3" customFormat="1" x14ac:dyDescent="0.25">
      <c r="A429" s="339"/>
      <c r="B429" s="339"/>
      <c r="C429" s="339"/>
      <c r="D429" s="339"/>
      <c r="E429" s="339"/>
      <c r="F429" s="340"/>
      <c r="G429" s="341"/>
      <c r="H429" s="341"/>
      <c r="I429" s="341"/>
      <c r="J429" s="339"/>
      <c r="K429" s="339"/>
    </row>
    <row r="430" spans="1:11" s="3" customFormat="1" x14ac:dyDescent="0.25">
      <c r="A430" s="339"/>
      <c r="B430" s="339"/>
      <c r="C430" s="339"/>
      <c r="D430" s="339"/>
      <c r="E430" s="339"/>
      <c r="F430" s="340"/>
      <c r="G430" s="341"/>
      <c r="H430" s="341"/>
      <c r="I430" s="341"/>
      <c r="J430" s="339"/>
      <c r="K430" s="339"/>
    </row>
    <row r="431" spans="1:11" s="3" customFormat="1" x14ac:dyDescent="0.25">
      <c r="A431" s="339"/>
      <c r="B431" s="339"/>
      <c r="C431" s="339"/>
      <c r="D431" s="339"/>
      <c r="E431" s="339"/>
      <c r="F431" s="340"/>
      <c r="G431" s="341"/>
      <c r="H431" s="341"/>
      <c r="I431" s="341"/>
      <c r="J431" s="339"/>
      <c r="K431" s="339"/>
    </row>
    <row r="432" spans="1:11" s="3" customFormat="1" x14ac:dyDescent="0.25">
      <c r="A432" s="339"/>
      <c r="B432" s="339"/>
      <c r="C432" s="339"/>
      <c r="D432" s="339"/>
      <c r="E432" s="339"/>
      <c r="F432" s="340"/>
      <c r="G432" s="341"/>
      <c r="H432" s="341"/>
      <c r="I432" s="341"/>
      <c r="J432" s="339"/>
      <c r="K432" s="339"/>
    </row>
    <row r="433" spans="1:11" s="3" customFormat="1" x14ac:dyDescent="0.25">
      <c r="A433" s="339"/>
      <c r="B433" s="339"/>
      <c r="C433" s="339"/>
      <c r="D433" s="339"/>
      <c r="E433" s="339"/>
      <c r="F433" s="340"/>
      <c r="G433" s="341"/>
      <c r="H433" s="341"/>
      <c r="I433" s="341"/>
      <c r="J433" s="339"/>
      <c r="K433" s="339"/>
    </row>
    <row r="434" spans="1:11" s="3" customFormat="1" x14ac:dyDescent="0.25">
      <c r="A434" s="339"/>
      <c r="B434" s="339"/>
      <c r="C434" s="339"/>
      <c r="D434" s="339"/>
      <c r="E434" s="339"/>
      <c r="F434" s="340"/>
      <c r="G434" s="341"/>
      <c r="H434" s="341"/>
      <c r="I434" s="341"/>
      <c r="J434" s="339"/>
      <c r="K434" s="339"/>
    </row>
    <row r="435" spans="1:11" s="3" customFormat="1" x14ac:dyDescent="0.25">
      <c r="A435" s="339"/>
      <c r="B435" s="339"/>
      <c r="C435" s="339"/>
      <c r="D435" s="339"/>
      <c r="E435" s="339"/>
      <c r="F435" s="340"/>
      <c r="G435" s="341"/>
      <c r="H435" s="341"/>
      <c r="I435" s="341"/>
      <c r="J435" s="339"/>
      <c r="K435" s="339"/>
    </row>
    <row r="436" spans="1:11" s="3" customFormat="1" x14ac:dyDescent="0.25">
      <c r="A436" s="339"/>
      <c r="B436" s="339"/>
      <c r="C436" s="339"/>
      <c r="D436" s="339"/>
      <c r="E436" s="339"/>
      <c r="F436" s="340"/>
      <c r="G436" s="341"/>
      <c r="H436" s="341"/>
      <c r="I436" s="341"/>
      <c r="J436" s="339"/>
      <c r="K436" s="339"/>
    </row>
    <row r="437" spans="1:11" s="3" customFormat="1" x14ac:dyDescent="0.25">
      <c r="A437" s="339"/>
      <c r="B437" s="339"/>
      <c r="C437" s="339"/>
      <c r="D437" s="339"/>
      <c r="E437" s="339"/>
      <c r="F437" s="340"/>
      <c r="G437" s="341"/>
      <c r="H437" s="341"/>
      <c r="I437" s="341"/>
      <c r="J437" s="339"/>
      <c r="K437" s="339"/>
    </row>
    <row r="438" spans="1:11" s="3" customFormat="1" x14ac:dyDescent="0.25">
      <c r="A438" s="339"/>
      <c r="B438" s="339"/>
      <c r="C438" s="339"/>
      <c r="D438" s="339"/>
      <c r="E438" s="339"/>
      <c r="F438" s="340"/>
      <c r="G438" s="341"/>
      <c r="H438" s="341"/>
      <c r="I438" s="341"/>
      <c r="J438" s="339"/>
      <c r="K438" s="339"/>
    </row>
    <row r="439" spans="1:11" s="3" customFormat="1" x14ac:dyDescent="0.25">
      <c r="A439" s="339"/>
      <c r="B439" s="339"/>
      <c r="C439" s="339"/>
      <c r="D439" s="339"/>
      <c r="E439" s="339"/>
      <c r="F439" s="340"/>
      <c r="G439" s="341"/>
      <c r="H439" s="341"/>
      <c r="I439" s="341"/>
      <c r="J439" s="339"/>
      <c r="K439" s="339"/>
    </row>
    <row r="440" spans="1:11" s="3" customFormat="1" x14ac:dyDescent="0.25">
      <c r="A440" s="339"/>
      <c r="B440" s="339"/>
      <c r="C440" s="339"/>
      <c r="D440" s="339"/>
      <c r="E440" s="339"/>
      <c r="F440" s="340"/>
      <c r="G440" s="341"/>
      <c r="H440" s="341"/>
      <c r="I440" s="341"/>
      <c r="J440" s="339"/>
      <c r="K440" s="339"/>
    </row>
    <row r="441" spans="1:11" s="3" customFormat="1" x14ac:dyDescent="0.25">
      <c r="A441" s="339"/>
      <c r="B441" s="339"/>
      <c r="C441" s="339"/>
      <c r="D441" s="339"/>
      <c r="E441" s="339"/>
      <c r="F441" s="340"/>
      <c r="G441" s="341"/>
      <c r="H441" s="341"/>
      <c r="I441" s="341"/>
      <c r="J441" s="339"/>
      <c r="K441" s="339"/>
    </row>
    <row r="442" spans="1:11" s="3" customFormat="1" x14ac:dyDescent="0.25">
      <c r="A442" s="339"/>
      <c r="B442" s="339"/>
      <c r="C442" s="339"/>
      <c r="D442" s="339"/>
      <c r="E442" s="339"/>
      <c r="F442" s="340"/>
      <c r="G442" s="341"/>
      <c r="H442" s="341"/>
      <c r="I442" s="341"/>
      <c r="J442" s="339"/>
      <c r="K442" s="339"/>
    </row>
    <row r="443" spans="1:11" s="3" customFormat="1" x14ac:dyDescent="0.25">
      <c r="A443" s="339"/>
      <c r="B443" s="339"/>
      <c r="C443" s="339"/>
      <c r="D443" s="339"/>
      <c r="E443" s="339"/>
      <c r="F443" s="340"/>
      <c r="G443" s="341"/>
      <c r="H443" s="341"/>
      <c r="I443" s="341"/>
      <c r="J443" s="339"/>
      <c r="K443" s="339"/>
    </row>
    <row r="444" spans="1:11" s="3" customFormat="1" x14ac:dyDescent="0.25">
      <c r="A444" s="339"/>
      <c r="B444" s="339"/>
      <c r="C444" s="339"/>
      <c r="D444" s="339"/>
      <c r="E444" s="339"/>
      <c r="F444" s="340"/>
      <c r="G444" s="341"/>
      <c r="H444" s="341"/>
      <c r="I444" s="341"/>
      <c r="J444" s="339"/>
      <c r="K444" s="339"/>
    </row>
    <row r="445" spans="1:11" s="3" customFormat="1" x14ac:dyDescent="0.25">
      <c r="A445" s="339"/>
      <c r="B445" s="339"/>
      <c r="C445" s="339"/>
      <c r="D445" s="339"/>
      <c r="E445" s="339"/>
      <c r="F445" s="340"/>
      <c r="G445" s="341"/>
      <c r="H445" s="341"/>
      <c r="I445" s="341"/>
      <c r="J445" s="339"/>
      <c r="K445" s="339"/>
    </row>
    <row r="446" spans="1:11" s="3" customFormat="1" x14ac:dyDescent="0.25">
      <c r="A446" s="339"/>
      <c r="B446" s="339"/>
      <c r="C446" s="339"/>
      <c r="D446" s="339"/>
      <c r="E446" s="339"/>
      <c r="F446" s="340"/>
      <c r="G446" s="341"/>
      <c r="H446" s="341"/>
      <c r="I446" s="341"/>
      <c r="J446" s="339"/>
      <c r="K446" s="339"/>
    </row>
    <row r="447" spans="1:11" s="3" customFormat="1" x14ac:dyDescent="0.25">
      <c r="A447" s="339"/>
      <c r="B447" s="339"/>
      <c r="C447" s="339"/>
      <c r="D447" s="339"/>
      <c r="E447" s="339"/>
      <c r="F447" s="340"/>
      <c r="G447" s="341"/>
      <c r="H447" s="341"/>
      <c r="I447" s="341"/>
      <c r="J447" s="339"/>
      <c r="K447" s="339"/>
    </row>
    <row r="448" spans="1:11" s="3" customFormat="1" x14ac:dyDescent="0.25">
      <c r="A448" s="339"/>
      <c r="B448" s="339"/>
      <c r="C448" s="339"/>
      <c r="D448" s="339"/>
      <c r="E448" s="339"/>
      <c r="F448" s="340"/>
      <c r="G448" s="341"/>
      <c r="H448" s="341"/>
      <c r="I448" s="341"/>
      <c r="J448" s="339"/>
      <c r="K448" s="339"/>
    </row>
    <row r="449" spans="1:11" s="3" customFormat="1" x14ac:dyDescent="0.25">
      <c r="A449" s="339"/>
      <c r="B449" s="339"/>
      <c r="C449" s="339"/>
      <c r="D449" s="339"/>
      <c r="E449" s="339"/>
      <c r="F449" s="340"/>
      <c r="G449" s="341"/>
      <c r="H449" s="341"/>
      <c r="I449" s="341"/>
      <c r="J449" s="339"/>
      <c r="K449" s="339"/>
    </row>
    <row r="450" spans="1:11" s="3" customFormat="1" x14ac:dyDescent="0.25">
      <c r="A450" s="339"/>
      <c r="B450" s="339"/>
      <c r="C450" s="339"/>
      <c r="D450" s="339"/>
      <c r="E450" s="339"/>
      <c r="F450" s="340"/>
      <c r="G450" s="341"/>
      <c r="H450" s="341"/>
      <c r="I450" s="341"/>
      <c r="J450" s="339"/>
      <c r="K450" s="339"/>
    </row>
    <row r="451" spans="1:11" s="3" customFormat="1" x14ac:dyDescent="0.25">
      <c r="A451" s="339"/>
      <c r="B451" s="339"/>
      <c r="C451" s="339"/>
      <c r="D451" s="339"/>
      <c r="E451" s="339"/>
      <c r="F451" s="340"/>
      <c r="G451" s="341"/>
      <c r="H451" s="341"/>
      <c r="I451" s="341"/>
      <c r="J451" s="339"/>
      <c r="K451" s="339"/>
    </row>
    <row r="452" spans="1:11" s="3" customFormat="1" x14ac:dyDescent="0.25">
      <c r="A452" s="339"/>
      <c r="B452" s="339"/>
      <c r="C452" s="339"/>
      <c r="D452" s="339"/>
      <c r="E452" s="339"/>
      <c r="F452" s="340"/>
      <c r="G452" s="341"/>
      <c r="H452" s="341"/>
      <c r="I452" s="341"/>
      <c r="J452" s="339"/>
      <c r="K452" s="339"/>
    </row>
    <row r="453" spans="1:11" s="3" customFormat="1" x14ac:dyDescent="0.25">
      <c r="A453" s="339"/>
      <c r="B453" s="339"/>
      <c r="C453" s="339"/>
      <c r="D453" s="339"/>
      <c r="E453" s="339"/>
      <c r="F453" s="340"/>
      <c r="G453" s="341"/>
      <c r="H453" s="341"/>
      <c r="I453" s="341"/>
      <c r="J453" s="339"/>
      <c r="K453" s="339"/>
    </row>
    <row r="454" spans="1:11" s="3" customFormat="1" x14ac:dyDescent="0.25">
      <c r="A454" s="339"/>
      <c r="B454" s="339"/>
      <c r="C454" s="339"/>
      <c r="D454" s="339"/>
      <c r="E454" s="339"/>
      <c r="F454" s="340"/>
      <c r="G454" s="341"/>
      <c r="H454" s="341"/>
      <c r="I454" s="341"/>
      <c r="J454" s="339"/>
      <c r="K454" s="339"/>
    </row>
    <row r="455" spans="1:11" s="3" customFormat="1" x14ac:dyDescent="0.25">
      <c r="A455" s="339"/>
      <c r="B455" s="339"/>
      <c r="C455" s="339"/>
      <c r="D455" s="339"/>
      <c r="E455" s="339"/>
      <c r="F455" s="340"/>
      <c r="G455" s="341"/>
      <c r="H455" s="341"/>
      <c r="I455" s="341"/>
      <c r="J455" s="339"/>
      <c r="K455" s="339"/>
    </row>
    <row r="456" spans="1:11" s="3" customFormat="1" x14ac:dyDescent="0.25">
      <c r="A456" s="339"/>
      <c r="B456" s="339"/>
      <c r="C456" s="339"/>
      <c r="D456" s="339"/>
      <c r="E456" s="339"/>
      <c r="F456" s="340"/>
      <c r="G456" s="341"/>
      <c r="H456" s="341"/>
      <c r="I456" s="341"/>
      <c r="J456" s="339"/>
      <c r="K456" s="339"/>
    </row>
    <row r="457" spans="1:11" s="3" customFormat="1" x14ac:dyDescent="0.25">
      <c r="A457" s="339"/>
      <c r="B457" s="339"/>
      <c r="C457" s="339"/>
      <c r="D457" s="339"/>
      <c r="E457" s="339"/>
      <c r="F457" s="340"/>
      <c r="G457" s="341"/>
      <c r="H457" s="341"/>
      <c r="I457" s="341"/>
      <c r="J457" s="339"/>
      <c r="K457" s="339"/>
    </row>
    <row r="458" spans="1:11" s="3" customFormat="1" x14ac:dyDescent="0.25">
      <c r="A458" s="339"/>
      <c r="B458" s="339"/>
      <c r="C458" s="339"/>
      <c r="D458" s="339"/>
      <c r="E458" s="339"/>
      <c r="F458" s="340"/>
      <c r="G458" s="341"/>
      <c r="H458" s="341"/>
      <c r="I458" s="341"/>
      <c r="J458" s="339"/>
      <c r="K458" s="339"/>
    </row>
    <row r="459" spans="1:11" s="3" customFormat="1" x14ac:dyDescent="0.25">
      <c r="A459" s="339"/>
      <c r="B459" s="339"/>
      <c r="C459" s="339"/>
      <c r="D459" s="339"/>
      <c r="E459" s="339"/>
      <c r="F459" s="340"/>
      <c r="G459" s="341"/>
      <c r="H459" s="341"/>
      <c r="I459" s="341"/>
      <c r="J459" s="339"/>
      <c r="K459" s="339"/>
    </row>
    <row r="460" spans="1:11" s="3" customFormat="1" x14ac:dyDescent="0.25">
      <c r="A460" s="339"/>
      <c r="B460" s="339"/>
      <c r="C460" s="339"/>
      <c r="D460" s="339"/>
      <c r="E460" s="339"/>
      <c r="F460" s="340"/>
      <c r="G460" s="341"/>
      <c r="H460" s="341"/>
      <c r="I460" s="341"/>
      <c r="J460" s="339"/>
      <c r="K460" s="339"/>
    </row>
    <row r="461" spans="1:11" s="3" customFormat="1" x14ac:dyDescent="0.25">
      <c r="A461" s="339"/>
      <c r="B461" s="339"/>
      <c r="C461" s="339"/>
      <c r="D461" s="339"/>
      <c r="E461" s="339"/>
      <c r="F461" s="340"/>
      <c r="G461" s="341"/>
      <c r="H461" s="341"/>
      <c r="I461" s="341"/>
      <c r="J461" s="339"/>
      <c r="K461" s="339"/>
    </row>
    <row r="462" spans="1:11" s="3" customFormat="1" x14ac:dyDescent="0.25">
      <c r="A462" s="339"/>
      <c r="B462" s="339"/>
      <c r="C462" s="339"/>
      <c r="D462" s="339"/>
      <c r="E462" s="339"/>
      <c r="F462" s="340"/>
      <c r="G462" s="341"/>
      <c r="H462" s="341"/>
      <c r="I462" s="341"/>
      <c r="J462" s="339"/>
      <c r="K462" s="339"/>
    </row>
    <row r="463" spans="1:11" s="3" customFormat="1" x14ac:dyDescent="0.25">
      <c r="A463" s="339"/>
      <c r="B463" s="339"/>
      <c r="C463" s="339"/>
      <c r="D463" s="339"/>
      <c r="E463" s="339"/>
      <c r="F463" s="340"/>
      <c r="G463" s="341"/>
      <c r="H463" s="341"/>
      <c r="I463" s="341"/>
      <c r="J463" s="339"/>
      <c r="K463" s="339"/>
    </row>
    <row r="464" spans="1:11" s="3" customFormat="1" x14ac:dyDescent="0.25">
      <c r="A464" s="339"/>
      <c r="B464" s="339"/>
      <c r="C464" s="339"/>
      <c r="D464" s="339"/>
      <c r="E464" s="339"/>
      <c r="F464" s="340"/>
      <c r="G464" s="341"/>
      <c r="H464" s="341"/>
      <c r="I464" s="341"/>
      <c r="J464" s="339"/>
      <c r="K464" s="339"/>
    </row>
    <row r="465" spans="1:11" s="3" customFormat="1" x14ac:dyDescent="0.25">
      <c r="A465" s="339"/>
      <c r="B465" s="339"/>
      <c r="C465" s="339"/>
      <c r="D465" s="339"/>
      <c r="E465" s="339"/>
      <c r="F465" s="340"/>
      <c r="G465" s="341"/>
      <c r="H465" s="341"/>
      <c r="I465" s="341"/>
      <c r="J465" s="339"/>
      <c r="K465" s="339"/>
    </row>
    <row r="466" spans="1:11" s="3" customFormat="1" x14ac:dyDescent="0.25">
      <c r="A466" s="339"/>
      <c r="B466" s="339"/>
      <c r="C466" s="339"/>
      <c r="D466" s="339"/>
      <c r="E466" s="339"/>
      <c r="F466" s="340"/>
      <c r="G466" s="341"/>
      <c r="H466" s="341"/>
      <c r="I466" s="341"/>
      <c r="J466" s="339"/>
      <c r="K466" s="339"/>
    </row>
    <row r="467" spans="1:11" s="3" customFormat="1" x14ac:dyDescent="0.25">
      <c r="A467" s="339"/>
      <c r="B467" s="339"/>
      <c r="C467" s="339"/>
      <c r="D467" s="339"/>
      <c r="E467" s="339"/>
      <c r="F467" s="340"/>
      <c r="G467" s="341"/>
      <c r="H467" s="341"/>
      <c r="I467" s="341"/>
      <c r="J467" s="339"/>
      <c r="K467" s="339"/>
    </row>
    <row r="468" spans="1:11" s="3" customFormat="1" x14ac:dyDescent="0.25">
      <c r="A468" s="339"/>
      <c r="B468" s="339"/>
      <c r="C468" s="339"/>
      <c r="D468" s="339"/>
      <c r="E468" s="339"/>
      <c r="F468" s="340"/>
      <c r="G468" s="341"/>
      <c r="H468" s="341"/>
      <c r="I468" s="341"/>
      <c r="J468" s="339"/>
      <c r="K468" s="339"/>
    </row>
    <row r="469" spans="1:11" s="3" customFormat="1" x14ac:dyDescent="0.25">
      <c r="A469" s="339"/>
      <c r="B469" s="339"/>
      <c r="C469" s="339"/>
      <c r="D469" s="339"/>
      <c r="E469" s="339"/>
      <c r="F469" s="340"/>
      <c r="G469" s="341"/>
      <c r="H469" s="341"/>
      <c r="I469" s="341"/>
      <c r="J469" s="339"/>
      <c r="K469" s="339"/>
    </row>
    <row r="470" spans="1:11" s="3" customFormat="1" x14ac:dyDescent="0.25">
      <c r="A470" s="339"/>
      <c r="B470" s="339"/>
      <c r="C470" s="339"/>
      <c r="D470" s="339"/>
      <c r="E470" s="339"/>
      <c r="F470" s="340"/>
      <c r="G470" s="341"/>
      <c r="H470" s="341"/>
      <c r="I470" s="341"/>
      <c r="J470" s="339"/>
      <c r="K470" s="339"/>
    </row>
    <row r="471" spans="1:11" s="3" customFormat="1" x14ac:dyDescent="0.25">
      <c r="A471" s="339"/>
      <c r="B471" s="339"/>
      <c r="C471" s="339"/>
      <c r="D471" s="339"/>
      <c r="E471" s="339"/>
      <c r="F471" s="340"/>
      <c r="G471" s="341"/>
      <c r="H471" s="341"/>
      <c r="I471" s="341"/>
      <c r="J471" s="339"/>
      <c r="K471" s="339"/>
    </row>
    <row r="472" spans="1:11" s="3" customFormat="1" x14ac:dyDescent="0.25">
      <c r="A472" s="339"/>
      <c r="B472" s="339"/>
      <c r="C472" s="339"/>
      <c r="D472" s="339"/>
      <c r="E472" s="339"/>
      <c r="F472" s="340"/>
      <c r="G472" s="341"/>
      <c r="H472" s="341"/>
      <c r="I472" s="341"/>
      <c r="J472" s="339"/>
      <c r="K472" s="339"/>
    </row>
    <row r="473" spans="1:11" s="3" customFormat="1" x14ac:dyDescent="0.25">
      <c r="A473" s="339"/>
      <c r="B473" s="339"/>
      <c r="C473" s="339"/>
      <c r="D473" s="339"/>
      <c r="E473" s="339"/>
      <c r="F473" s="340"/>
      <c r="G473" s="341"/>
      <c r="H473" s="341"/>
      <c r="I473" s="341"/>
      <c r="J473" s="339"/>
      <c r="K473" s="339"/>
    </row>
    <row r="474" spans="1:11" s="3" customFormat="1" x14ac:dyDescent="0.25">
      <c r="A474" s="339"/>
      <c r="B474" s="339"/>
      <c r="C474" s="339"/>
      <c r="D474" s="339"/>
      <c r="E474" s="339"/>
      <c r="F474" s="340"/>
      <c r="G474" s="341"/>
      <c r="H474" s="341"/>
      <c r="I474" s="341"/>
      <c r="J474" s="339"/>
      <c r="K474" s="339"/>
    </row>
    <row r="475" spans="1:11" s="3" customFormat="1" x14ac:dyDescent="0.25">
      <c r="A475" s="339"/>
      <c r="B475" s="339"/>
      <c r="C475" s="339"/>
      <c r="D475" s="339"/>
      <c r="E475" s="339"/>
      <c r="F475" s="340"/>
      <c r="G475" s="341"/>
      <c r="H475" s="341"/>
      <c r="I475" s="341"/>
      <c r="J475" s="339"/>
      <c r="K475" s="339"/>
    </row>
    <row r="476" spans="1:11" s="3" customFormat="1" x14ac:dyDescent="0.25">
      <c r="A476" s="339"/>
      <c r="B476" s="339"/>
      <c r="C476" s="339"/>
      <c r="D476" s="339"/>
      <c r="E476" s="339"/>
      <c r="F476" s="340"/>
      <c r="G476" s="341"/>
      <c r="H476" s="341"/>
      <c r="I476" s="341"/>
      <c r="J476" s="339"/>
      <c r="K476" s="339"/>
    </row>
    <row r="477" spans="1:11" s="3" customFormat="1" x14ac:dyDescent="0.25">
      <c r="A477" s="339"/>
      <c r="B477" s="339"/>
      <c r="C477" s="339"/>
      <c r="D477" s="339"/>
      <c r="E477" s="339"/>
      <c r="F477" s="340"/>
      <c r="G477" s="341"/>
      <c r="H477" s="341"/>
      <c r="I477" s="341"/>
      <c r="J477" s="339"/>
      <c r="K477" s="339"/>
    </row>
    <row r="478" spans="1:11" s="3" customFormat="1" x14ac:dyDescent="0.25">
      <c r="A478" s="339"/>
      <c r="B478" s="339"/>
      <c r="C478" s="339"/>
      <c r="D478" s="339"/>
      <c r="E478" s="339"/>
      <c r="F478" s="340"/>
      <c r="G478" s="341"/>
      <c r="H478" s="341"/>
      <c r="I478" s="341"/>
      <c r="J478" s="339"/>
      <c r="K478" s="339"/>
    </row>
    <row r="479" spans="1:11" s="3" customFormat="1" x14ac:dyDescent="0.25">
      <c r="A479" s="339"/>
      <c r="B479" s="339"/>
      <c r="C479" s="339"/>
      <c r="D479" s="339"/>
      <c r="E479" s="339"/>
      <c r="F479" s="340"/>
      <c r="G479" s="341"/>
      <c r="H479" s="341"/>
      <c r="I479" s="341"/>
      <c r="J479" s="339"/>
      <c r="K479" s="339"/>
    </row>
    <row r="480" spans="1:11" s="3" customFormat="1" x14ac:dyDescent="0.25">
      <c r="A480" s="4"/>
      <c r="B480" s="4"/>
      <c r="C480" s="339"/>
      <c r="D480" s="4"/>
      <c r="E480" s="4"/>
      <c r="F480" s="7"/>
      <c r="G480" s="10"/>
      <c r="H480" s="10"/>
      <c r="I480" s="10"/>
      <c r="J480" s="4"/>
      <c r="K480" s="4"/>
    </row>
    <row r="481" spans="1:11" s="3" customFormat="1" x14ac:dyDescent="0.25">
      <c r="A481" s="4"/>
      <c r="B481" s="4"/>
      <c r="C481" s="339"/>
      <c r="D481" s="4"/>
      <c r="E481" s="4"/>
      <c r="F481" s="7"/>
      <c r="G481" s="10"/>
      <c r="H481" s="10"/>
      <c r="I481" s="10"/>
      <c r="J481" s="4"/>
      <c r="K481" s="4"/>
    </row>
    <row r="482" spans="1:11" s="3" customFormat="1" x14ac:dyDescent="0.25">
      <c r="A482" s="4"/>
      <c r="B482" s="4"/>
      <c r="C482" s="339"/>
      <c r="D482" s="4"/>
      <c r="E482" s="4"/>
      <c r="F482" s="7"/>
      <c r="G482" s="10"/>
      <c r="H482" s="10"/>
      <c r="I482" s="10"/>
      <c r="J482" s="4"/>
      <c r="K482" s="4"/>
    </row>
    <row r="483" spans="1:11" s="3" customFormat="1" x14ac:dyDescent="0.25">
      <c r="A483" s="4"/>
      <c r="B483" s="4"/>
      <c r="C483" s="339"/>
      <c r="D483" s="4"/>
      <c r="E483" s="4"/>
      <c r="F483" s="7"/>
      <c r="G483" s="10"/>
      <c r="H483" s="10"/>
      <c r="I483" s="10"/>
      <c r="J483" s="4"/>
      <c r="K483" s="4"/>
    </row>
    <row r="484" spans="1:11" s="3" customFormat="1" x14ac:dyDescent="0.25">
      <c r="A484" s="4"/>
      <c r="B484" s="4"/>
      <c r="C484" s="339"/>
      <c r="D484" s="4"/>
      <c r="E484" s="4"/>
      <c r="F484" s="7"/>
      <c r="G484" s="10"/>
      <c r="H484" s="10"/>
      <c r="I484" s="10"/>
      <c r="J484" s="4"/>
      <c r="K484" s="4"/>
    </row>
    <row r="485" spans="1:11" s="3" customFormat="1" x14ac:dyDescent="0.25">
      <c r="A485" s="4"/>
      <c r="B485" s="4"/>
      <c r="C485" s="339"/>
      <c r="D485" s="4"/>
      <c r="E485" s="4"/>
      <c r="F485" s="7"/>
      <c r="G485" s="10"/>
      <c r="H485" s="10"/>
      <c r="I485" s="10"/>
      <c r="J485" s="4"/>
      <c r="K485" s="4"/>
    </row>
    <row r="486" spans="1:11" s="3" customFormat="1" x14ac:dyDescent="0.25">
      <c r="A486" s="4"/>
      <c r="B486" s="4"/>
      <c r="C486" s="339"/>
      <c r="D486" s="4"/>
      <c r="E486" s="4"/>
      <c r="F486" s="7"/>
      <c r="G486" s="10"/>
      <c r="H486" s="10"/>
      <c r="I486" s="10"/>
      <c r="J486" s="4"/>
      <c r="K486" s="4"/>
    </row>
    <row r="487" spans="1:11" s="3" customFormat="1" x14ac:dyDescent="0.25">
      <c r="A487" s="4"/>
      <c r="B487" s="4"/>
      <c r="C487" s="339"/>
      <c r="D487" s="4"/>
      <c r="E487" s="4"/>
      <c r="F487" s="7"/>
      <c r="G487" s="10"/>
      <c r="H487" s="10"/>
      <c r="I487" s="10"/>
      <c r="J487" s="4"/>
      <c r="K487" s="4"/>
    </row>
    <row r="488" spans="1:11" s="3" customFormat="1" x14ac:dyDescent="0.25">
      <c r="A488" s="4"/>
      <c r="B488" s="4"/>
      <c r="C488" s="339"/>
      <c r="D488" s="4"/>
      <c r="E488" s="4"/>
      <c r="F488" s="7"/>
      <c r="G488" s="10"/>
      <c r="H488" s="10"/>
      <c r="I488" s="10"/>
      <c r="J488" s="4"/>
      <c r="K488" s="4"/>
    </row>
    <row r="489" spans="1:11" s="3" customFormat="1" x14ac:dyDescent="0.25">
      <c r="A489" s="4"/>
      <c r="B489" s="4"/>
      <c r="C489" s="339"/>
      <c r="D489" s="4"/>
      <c r="E489" s="4"/>
      <c r="F489" s="7"/>
      <c r="G489" s="10"/>
      <c r="H489" s="10"/>
      <c r="I489" s="10"/>
      <c r="J489" s="4"/>
      <c r="K489" s="4"/>
    </row>
    <row r="490" spans="1:11" s="3" customFormat="1" x14ac:dyDescent="0.25">
      <c r="A490" s="4"/>
      <c r="B490" s="4"/>
      <c r="C490" s="339"/>
      <c r="D490" s="4"/>
      <c r="E490" s="4"/>
      <c r="F490" s="7"/>
      <c r="G490" s="10"/>
      <c r="H490" s="10"/>
      <c r="I490" s="10"/>
      <c r="J490" s="4"/>
      <c r="K490" s="4"/>
    </row>
    <row r="491" spans="1:11" s="3" customFormat="1" x14ac:dyDescent="0.25">
      <c r="A491" s="4"/>
      <c r="B491" s="4"/>
      <c r="C491" s="339"/>
      <c r="D491" s="4"/>
      <c r="E491" s="4"/>
      <c r="F491" s="7"/>
      <c r="G491" s="10"/>
      <c r="H491" s="10"/>
      <c r="I491" s="10"/>
      <c r="J491" s="4"/>
      <c r="K491" s="4"/>
    </row>
    <row r="492" spans="1:11" s="3" customFormat="1" x14ac:dyDescent="0.25">
      <c r="A492" s="4"/>
      <c r="B492" s="4"/>
      <c r="C492" s="339"/>
      <c r="D492" s="4"/>
      <c r="E492" s="4"/>
      <c r="F492" s="7"/>
      <c r="G492" s="10"/>
      <c r="H492" s="10"/>
      <c r="I492" s="10"/>
      <c r="J492" s="4"/>
      <c r="K492" s="4"/>
    </row>
    <row r="493" spans="1:11" s="3" customFormat="1" x14ac:dyDescent="0.25">
      <c r="A493" s="4"/>
      <c r="B493" s="4"/>
      <c r="C493" s="339"/>
      <c r="D493" s="4"/>
      <c r="E493" s="4"/>
      <c r="F493" s="7"/>
      <c r="G493" s="10"/>
      <c r="H493" s="10"/>
      <c r="I493" s="10"/>
      <c r="J493" s="4"/>
      <c r="K493" s="4"/>
    </row>
    <row r="494" spans="1:11" s="3" customFormat="1" x14ac:dyDescent="0.25">
      <c r="A494" s="4"/>
      <c r="B494" s="4"/>
      <c r="C494" s="339"/>
      <c r="D494" s="4"/>
      <c r="E494" s="4"/>
      <c r="F494" s="7"/>
      <c r="G494" s="10"/>
      <c r="H494" s="10"/>
      <c r="I494" s="10"/>
      <c r="J494" s="4"/>
      <c r="K494" s="4"/>
    </row>
    <row r="495" spans="1:11" s="3" customFormat="1" x14ac:dyDescent="0.25">
      <c r="A495" s="4"/>
      <c r="B495" s="4"/>
      <c r="C495" s="339"/>
      <c r="D495" s="4"/>
      <c r="E495" s="4"/>
      <c r="F495" s="7"/>
      <c r="G495" s="10"/>
      <c r="H495" s="10"/>
      <c r="I495" s="10"/>
      <c r="J495" s="4"/>
      <c r="K495" s="4"/>
    </row>
    <row r="496" spans="1:11" s="3" customFormat="1" x14ac:dyDescent="0.25">
      <c r="A496" s="4"/>
      <c r="B496" s="4"/>
      <c r="C496" s="339"/>
      <c r="D496" s="4"/>
      <c r="E496" s="4"/>
      <c r="F496" s="7"/>
      <c r="G496" s="10"/>
      <c r="H496" s="10"/>
      <c r="I496" s="10"/>
      <c r="J496" s="4"/>
      <c r="K496" s="4"/>
    </row>
    <row r="497" spans="1:11" s="3" customFormat="1" x14ac:dyDescent="0.25">
      <c r="A497" s="4"/>
      <c r="B497" s="4"/>
      <c r="C497" s="339"/>
      <c r="D497" s="4"/>
      <c r="E497" s="4"/>
      <c r="F497" s="7"/>
      <c r="G497" s="10"/>
      <c r="H497" s="10"/>
      <c r="I497" s="10"/>
      <c r="J497" s="4"/>
      <c r="K497" s="4"/>
    </row>
    <row r="498" spans="1:11" s="3" customFormat="1" x14ac:dyDescent="0.25">
      <c r="A498" s="4"/>
      <c r="B498" s="4"/>
      <c r="C498" s="339"/>
      <c r="D498" s="4"/>
      <c r="E498" s="4"/>
      <c r="F498" s="7"/>
      <c r="G498" s="10"/>
      <c r="H498" s="10"/>
      <c r="I498" s="10"/>
      <c r="J498" s="4"/>
      <c r="K498" s="4"/>
    </row>
    <row r="499" spans="1:11" s="3" customFormat="1" x14ac:dyDescent="0.25">
      <c r="A499" s="4"/>
      <c r="B499" s="4"/>
      <c r="C499" s="339"/>
      <c r="D499" s="4"/>
      <c r="E499" s="4"/>
      <c r="F499" s="7"/>
      <c r="G499" s="10"/>
      <c r="H499" s="10"/>
      <c r="I499" s="10"/>
      <c r="J499" s="4"/>
      <c r="K499" s="4"/>
    </row>
    <row r="500" spans="1:11" s="3" customFormat="1" x14ac:dyDescent="0.25">
      <c r="A500" s="4"/>
      <c r="B500" s="4"/>
      <c r="C500" s="339"/>
      <c r="D500" s="4"/>
      <c r="E500" s="4"/>
      <c r="F500" s="7"/>
      <c r="G500" s="10"/>
      <c r="H500" s="10"/>
      <c r="I500" s="10"/>
      <c r="J500" s="4"/>
      <c r="K500" s="4"/>
    </row>
    <row r="501" spans="1:11" s="3" customFormat="1" x14ac:dyDescent="0.25">
      <c r="A501" s="4"/>
      <c r="B501" s="4"/>
      <c r="C501" s="339"/>
      <c r="D501" s="4"/>
      <c r="E501" s="4"/>
      <c r="F501" s="7"/>
      <c r="G501" s="10"/>
      <c r="H501" s="10"/>
      <c r="I501" s="10"/>
      <c r="J501" s="4"/>
      <c r="K501" s="4"/>
    </row>
    <row r="502" spans="1:11" s="3" customFormat="1" x14ac:dyDescent="0.25">
      <c r="A502" s="4"/>
      <c r="B502" s="4"/>
      <c r="C502" s="339"/>
      <c r="D502" s="4"/>
      <c r="E502" s="4"/>
      <c r="F502" s="7"/>
      <c r="G502" s="10"/>
      <c r="H502" s="10"/>
      <c r="I502" s="10"/>
      <c r="J502" s="4"/>
      <c r="K502" s="4"/>
    </row>
    <row r="503" spans="1:11" s="3" customFormat="1" x14ac:dyDescent="0.25">
      <c r="A503" s="4"/>
      <c r="B503" s="4"/>
      <c r="C503" s="339"/>
      <c r="D503" s="4"/>
      <c r="E503" s="4"/>
      <c r="F503" s="7"/>
      <c r="G503" s="10"/>
      <c r="H503" s="10"/>
      <c r="I503" s="10"/>
      <c r="J503" s="4"/>
      <c r="K503" s="4"/>
    </row>
    <row r="504" spans="1:11" s="3" customFormat="1" x14ac:dyDescent="0.25">
      <c r="A504" s="4"/>
      <c r="B504" s="4"/>
      <c r="C504" s="339"/>
      <c r="D504" s="4"/>
      <c r="E504" s="4"/>
      <c r="F504" s="7"/>
      <c r="G504" s="10"/>
      <c r="H504" s="10"/>
      <c r="I504" s="10"/>
      <c r="J504" s="4"/>
      <c r="K504" s="4"/>
    </row>
    <row r="505" spans="1:11" s="3" customFormat="1" x14ac:dyDescent="0.25">
      <c r="A505" s="4"/>
      <c r="B505" s="4"/>
      <c r="C505" s="339"/>
      <c r="D505" s="4"/>
      <c r="E505" s="4"/>
      <c r="F505" s="7"/>
      <c r="G505" s="10"/>
      <c r="H505" s="10"/>
      <c r="I505" s="10"/>
      <c r="J505" s="4"/>
      <c r="K505" s="4"/>
    </row>
    <row r="506" spans="1:11" s="3" customFormat="1" x14ac:dyDescent="0.25">
      <c r="A506" s="4"/>
      <c r="B506" s="4"/>
      <c r="C506" s="339"/>
      <c r="D506" s="4"/>
      <c r="E506" s="4"/>
      <c r="F506" s="7"/>
      <c r="G506" s="10"/>
      <c r="H506" s="10"/>
      <c r="I506" s="10"/>
      <c r="J506" s="4"/>
      <c r="K506" s="4"/>
    </row>
    <row r="507" spans="1:11" s="3" customFormat="1" x14ac:dyDescent="0.25">
      <c r="A507" s="4"/>
      <c r="B507" s="4"/>
      <c r="C507" s="339"/>
      <c r="D507" s="4"/>
      <c r="E507" s="4"/>
      <c r="F507" s="7"/>
      <c r="G507" s="10"/>
      <c r="H507" s="10"/>
      <c r="I507" s="10"/>
      <c r="J507" s="4"/>
      <c r="K507" s="4"/>
    </row>
    <row r="508" spans="1:11" s="3" customFormat="1" x14ac:dyDescent="0.25">
      <c r="A508" s="4"/>
      <c r="B508" s="4"/>
      <c r="C508" s="339"/>
      <c r="D508" s="4"/>
      <c r="E508" s="4"/>
      <c r="F508" s="7"/>
      <c r="G508" s="10"/>
      <c r="H508" s="10"/>
      <c r="I508" s="10"/>
      <c r="J508" s="4"/>
      <c r="K508" s="4"/>
    </row>
    <row r="509" spans="1:11" s="3" customFormat="1" x14ac:dyDescent="0.25">
      <c r="A509" s="4"/>
      <c r="B509" s="4"/>
      <c r="C509" s="339"/>
      <c r="D509" s="4"/>
      <c r="E509" s="4"/>
      <c r="F509" s="7"/>
      <c r="G509" s="10"/>
      <c r="H509" s="10"/>
      <c r="I509" s="10"/>
      <c r="J509" s="4"/>
      <c r="K509" s="4"/>
    </row>
    <row r="510" spans="1:11" s="3" customFormat="1" x14ac:dyDescent="0.25">
      <c r="A510" s="4"/>
      <c r="B510" s="4"/>
      <c r="C510" s="339"/>
      <c r="D510" s="4"/>
      <c r="E510" s="4"/>
      <c r="F510" s="7"/>
      <c r="G510" s="10"/>
      <c r="H510" s="10"/>
      <c r="I510" s="10"/>
      <c r="J510" s="4"/>
      <c r="K510" s="4"/>
    </row>
    <row r="511" spans="1:11" s="3" customFormat="1" x14ac:dyDescent="0.25">
      <c r="A511" s="4"/>
      <c r="B511" s="4"/>
      <c r="C511" s="339"/>
      <c r="D511" s="4"/>
      <c r="E511" s="4"/>
      <c r="F511" s="7"/>
      <c r="G511" s="10"/>
      <c r="H511" s="10"/>
      <c r="I511" s="10"/>
      <c r="J511" s="4"/>
      <c r="K511" s="4"/>
    </row>
    <row r="512" spans="1:11" s="3" customFormat="1" x14ac:dyDescent="0.25">
      <c r="A512" s="4"/>
      <c r="B512" s="4"/>
      <c r="C512" s="339"/>
      <c r="D512" s="4"/>
      <c r="E512" s="4"/>
      <c r="F512" s="7"/>
      <c r="G512" s="10"/>
      <c r="H512" s="10"/>
      <c r="I512" s="10"/>
      <c r="J512" s="4"/>
      <c r="K512" s="4"/>
    </row>
    <row r="513" spans="1:11" s="3" customFormat="1" x14ac:dyDescent="0.25">
      <c r="A513" s="4"/>
      <c r="B513" s="4"/>
      <c r="C513" s="339"/>
      <c r="D513" s="4"/>
      <c r="E513" s="4"/>
      <c r="F513" s="7"/>
      <c r="G513" s="10"/>
      <c r="H513" s="10"/>
      <c r="I513" s="10"/>
      <c r="J513" s="4"/>
      <c r="K513" s="4"/>
    </row>
    <row r="514" spans="1:11" s="3" customFormat="1" x14ac:dyDescent="0.25">
      <c r="A514" s="4"/>
      <c r="B514" s="4"/>
      <c r="C514" s="339"/>
      <c r="D514" s="4"/>
      <c r="E514" s="4"/>
      <c r="F514" s="7"/>
      <c r="G514" s="10"/>
      <c r="H514" s="10"/>
      <c r="I514" s="10"/>
      <c r="J514" s="4"/>
      <c r="K514" s="4"/>
    </row>
    <row r="515" spans="1:11" s="3" customFormat="1" x14ac:dyDescent="0.25">
      <c r="A515" s="4"/>
      <c r="B515" s="4"/>
      <c r="C515" s="339"/>
      <c r="D515" s="4"/>
      <c r="E515" s="4"/>
      <c r="F515" s="7"/>
      <c r="G515" s="10"/>
      <c r="H515" s="10"/>
      <c r="I515" s="10"/>
      <c r="J515" s="4"/>
      <c r="K515" s="4"/>
    </row>
    <row r="516" spans="1:11" s="3" customFormat="1" x14ac:dyDescent="0.25">
      <c r="A516" s="4"/>
      <c r="B516" s="4"/>
      <c r="C516" s="339"/>
      <c r="D516" s="4"/>
      <c r="E516" s="4"/>
      <c r="F516" s="7"/>
      <c r="G516" s="10"/>
      <c r="H516" s="10"/>
      <c r="I516" s="10"/>
      <c r="J516" s="4"/>
      <c r="K516" s="4"/>
    </row>
    <row r="517" spans="1:11" s="3" customFormat="1" x14ac:dyDescent="0.25">
      <c r="A517" s="4"/>
      <c r="B517" s="4"/>
      <c r="C517" s="339"/>
      <c r="D517" s="4"/>
      <c r="E517" s="4"/>
      <c r="F517" s="7"/>
      <c r="G517" s="10"/>
      <c r="H517" s="10"/>
      <c r="I517" s="10"/>
      <c r="J517" s="4"/>
      <c r="K517" s="4"/>
    </row>
    <row r="518" spans="1:11" s="3" customFormat="1" x14ac:dyDescent="0.25">
      <c r="A518" s="4"/>
      <c r="B518" s="4"/>
      <c r="C518" s="339"/>
      <c r="D518" s="4"/>
      <c r="E518" s="4"/>
      <c r="F518" s="7"/>
      <c r="G518" s="10"/>
      <c r="H518" s="10"/>
      <c r="I518" s="10"/>
      <c r="J518" s="4"/>
      <c r="K518" s="4"/>
    </row>
    <row r="519" spans="1:11" s="3" customFormat="1" x14ac:dyDescent="0.25">
      <c r="A519" s="4"/>
      <c r="B519" s="4"/>
      <c r="C519" s="339"/>
      <c r="D519" s="4"/>
      <c r="E519" s="4"/>
      <c r="F519" s="7"/>
      <c r="G519" s="10"/>
      <c r="H519" s="10"/>
      <c r="I519" s="10"/>
      <c r="J519" s="4"/>
      <c r="K519" s="4"/>
    </row>
    <row r="520" spans="1:11" s="3" customFormat="1" x14ac:dyDescent="0.25">
      <c r="A520" s="4"/>
      <c r="B520" s="4"/>
      <c r="C520" s="339"/>
      <c r="D520" s="4"/>
      <c r="E520" s="4"/>
      <c r="F520" s="7"/>
      <c r="G520" s="10"/>
      <c r="H520" s="10"/>
      <c r="I520" s="10"/>
      <c r="J520" s="4"/>
      <c r="K520" s="4"/>
    </row>
    <row r="521" spans="1:11" s="3" customFormat="1" x14ac:dyDescent="0.25">
      <c r="A521" s="4"/>
      <c r="B521" s="4"/>
      <c r="C521" s="339"/>
      <c r="D521" s="4"/>
      <c r="E521" s="4"/>
      <c r="F521" s="7"/>
      <c r="G521" s="10"/>
      <c r="H521" s="10"/>
      <c r="I521" s="10"/>
      <c r="J521" s="4"/>
      <c r="K521" s="4"/>
    </row>
    <row r="522" spans="1:11" s="3" customFormat="1" x14ac:dyDescent="0.25">
      <c r="A522" s="4"/>
      <c r="B522" s="4"/>
      <c r="C522" s="339"/>
      <c r="D522" s="4"/>
      <c r="E522" s="4"/>
      <c r="F522" s="7"/>
      <c r="G522" s="10"/>
      <c r="H522" s="10"/>
      <c r="I522" s="10"/>
      <c r="J522" s="4"/>
      <c r="K522" s="4"/>
    </row>
    <row r="523" spans="1:11" s="3" customFormat="1" x14ac:dyDescent="0.25">
      <c r="A523" s="4"/>
      <c r="B523" s="4"/>
      <c r="C523" s="339"/>
      <c r="D523" s="4"/>
      <c r="E523" s="4"/>
      <c r="F523" s="7"/>
      <c r="G523" s="10"/>
      <c r="H523" s="10"/>
      <c r="I523" s="10"/>
      <c r="J523" s="4"/>
      <c r="K523" s="4"/>
    </row>
    <row r="524" spans="1:11" s="3" customFormat="1" x14ac:dyDescent="0.25">
      <c r="A524" s="4"/>
      <c r="B524" s="4"/>
      <c r="C524" s="339"/>
      <c r="D524" s="4"/>
      <c r="E524" s="4"/>
      <c r="F524" s="7"/>
      <c r="G524" s="10"/>
      <c r="H524" s="10"/>
      <c r="I524" s="10"/>
      <c r="J524" s="4"/>
      <c r="K524" s="4"/>
    </row>
    <row r="525" spans="1:11" s="3" customFormat="1" x14ac:dyDescent="0.25">
      <c r="A525" s="4"/>
      <c r="B525" s="4"/>
      <c r="C525" s="339"/>
      <c r="D525" s="4"/>
      <c r="E525" s="4"/>
      <c r="F525" s="7"/>
      <c r="G525" s="10"/>
      <c r="H525" s="10"/>
      <c r="I525" s="10"/>
      <c r="J525" s="4"/>
      <c r="K525" s="4"/>
    </row>
    <row r="526" spans="1:11" s="3" customFormat="1" x14ac:dyDescent="0.25">
      <c r="A526" s="4"/>
      <c r="B526" s="4"/>
      <c r="C526" s="339"/>
      <c r="D526" s="4"/>
      <c r="E526" s="4"/>
      <c r="F526" s="7"/>
      <c r="G526" s="10"/>
      <c r="H526" s="10"/>
      <c r="I526" s="10"/>
      <c r="J526" s="4"/>
      <c r="K526" s="4"/>
    </row>
    <row r="527" spans="1:11" s="3" customFormat="1" x14ac:dyDescent="0.25">
      <c r="A527" s="4"/>
      <c r="B527" s="4"/>
      <c r="C527" s="339"/>
      <c r="D527" s="4"/>
      <c r="E527" s="4"/>
      <c r="F527" s="7"/>
      <c r="G527" s="10"/>
      <c r="H527" s="10"/>
      <c r="I527" s="10"/>
      <c r="J527" s="4"/>
      <c r="K527" s="4"/>
    </row>
    <row r="528" spans="1:11" s="3" customFormat="1" x14ac:dyDescent="0.25">
      <c r="A528" s="4"/>
      <c r="B528" s="4"/>
      <c r="C528" s="339"/>
      <c r="D528" s="4"/>
      <c r="E528" s="4"/>
      <c r="F528" s="7"/>
      <c r="G528" s="10"/>
      <c r="H528" s="10"/>
      <c r="I528" s="10"/>
      <c r="J528" s="4"/>
      <c r="K528" s="4"/>
    </row>
    <row r="529" spans="1:11" s="3" customFormat="1" x14ac:dyDescent="0.25">
      <c r="A529" s="4"/>
      <c r="B529" s="4"/>
      <c r="C529" s="339"/>
      <c r="D529" s="4"/>
      <c r="E529" s="4"/>
      <c r="F529" s="7"/>
      <c r="G529" s="4"/>
      <c r="H529" s="4"/>
      <c r="I529" s="4"/>
      <c r="J529" s="4"/>
      <c r="K529" s="4"/>
    </row>
    <row r="530" spans="1:11" s="3" customFormat="1" x14ac:dyDescent="0.25">
      <c r="A530" s="4"/>
      <c r="B530" s="4"/>
      <c r="C530" s="339"/>
      <c r="D530" s="4"/>
      <c r="E530" s="4"/>
      <c r="F530" s="7"/>
      <c r="G530" s="4"/>
      <c r="H530" s="4"/>
      <c r="I530" s="4"/>
      <c r="J530" s="4"/>
      <c r="K530" s="4"/>
    </row>
    <row r="531" spans="1:11" x14ac:dyDescent="0.25">
      <c r="A531" s="5"/>
      <c r="B531" s="5"/>
      <c r="C531" s="358"/>
      <c r="D531" s="5"/>
      <c r="E531" s="5"/>
      <c r="F531" s="8"/>
      <c r="G531" s="5"/>
      <c r="H531" s="5"/>
      <c r="I531" s="5"/>
      <c r="J531" s="5"/>
      <c r="K531" s="5"/>
    </row>
    <row r="532" spans="1:11" x14ac:dyDescent="0.25">
      <c r="A532" s="5"/>
      <c r="B532" s="5"/>
      <c r="C532" s="358"/>
      <c r="D532" s="5"/>
      <c r="E532" s="5"/>
      <c r="F532" s="8"/>
      <c r="G532" s="5"/>
      <c r="H532" s="5"/>
      <c r="I532" s="5"/>
      <c r="J532" s="5"/>
      <c r="K532" s="5"/>
    </row>
    <row r="533" spans="1:11" x14ac:dyDescent="0.25">
      <c r="A533" s="5"/>
      <c r="B533" s="5"/>
      <c r="C533" s="358"/>
      <c r="D533" s="5"/>
      <c r="E533" s="5"/>
      <c r="F533" s="8"/>
      <c r="G533" s="5"/>
      <c r="H533" s="5"/>
      <c r="I533" s="5"/>
      <c r="J533" s="5"/>
      <c r="K533" s="5"/>
    </row>
    <row r="534" spans="1:11" x14ac:dyDescent="0.25">
      <c r="A534" s="5"/>
      <c r="B534" s="5"/>
      <c r="C534" s="358"/>
      <c r="D534" s="5"/>
      <c r="E534" s="5"/>
      <c r="F534" s="8"/>
      <c r="G534" s="5"/>
      <c r="H534" s="5"/>
      <c r="I534" s="5"/>
      <c r="J534" s="5"/>
      <c r="K534" s="5"/>
    </row>
  </sheetData>
  <mergeCells count="107">
    <mergeCell ref="C149:C152"/>
    <mergeCell ref="J149:J155"/>
    <mergeCell ref="K149:K155"/>
    <mergeCell ref="J9:J14"/>
    <mergeCell ref="K9:K14"/>
    <mergeCell ref="J16:J21"/>
    <mergeCell ref="K16:K21"/>
    <mergeCell ref="A1:K1"/>
    <mergeCell ref="A6:A7"/>
    <mergeCell ref="B6:G6"/>
    <mergeCell ref="I6:I7"/>
    <mergeCell ref="J6:K6"/>
    <mergeCell ref="B7:C7"/>
    <mergeCell ref="D7:E7"/>
    <mergeCell ref="J51:J56"/>
    <mergeCell ref="K51:K56"/>
    <mergeCell ref="J65:J70"/>
    <mergeCell ref="K65:K70"/>
    <mergeCell ref="J37:J42"/>
    <mergeCell ref="K37:K42"/>
    <mergeCell ref="J44:J49"/>
    <mergeCell ref="K44:K49"/>
    <mergeCell ref="J23:J28"/>
    <mergeCell ref="K23:K28"/>
    <mergeCell ref="J30:J35"/>
    <mergeCell ref="K30:K35"/>
    <mergeCell ref="J93:J98"/>
    <mergeCell ref="K93:K98"/>
    <mergeCell ref="J100:J105"/>
    <mergeCell ref="K100:K105"/>
    <mergeCell ref="J79:J84"/>
    <mergeCell ref="K79:K84"/>
    <mergeCell ref="J86:J91"/>
    <mergeCell ref="K86:K91"/>
    <mergeCell ref="J58:J63"/>
    <mergeCell ref="K58:K63"/>
    <mergeCell ref="J72:J77"/>
    <mergeCell ref="K72:K77"/>
    <mergeCell ref="J142:J147"/>
    <mergeCell ref="K142:K147"/>
    <mergeCell ref="J121:J126"/>
    <mergeCell ref="K121:K126"/>
    <mergeCell ref="J128:J133"/>
    <mergeCell ref="K128:K133"/>
    <mergeCell ref="J114:J119"/>
    <mergeCell ref="K114:K119"/>
    <mergeCell ref="J107:J112"/>
    <mergeCell ref="K107:K112"/>
    <mergeCell ref="J135:J140"/>
    <mergeCell ref="K135:K140"/>
    <mergeCell ref="J181:J186"/>
    <mergeCell ref="K181:K186"/>
    <mergeCell ref="J188:J193"/>
    <mergeCell ref="K188:K193"/>
    <mergeCell ref="J158:J163"/>
    <mergeCell ref="K158:K163"/>
    <mergeCell ref="J165:J172"/>
    <mergeCell ref="K165:K172"/>
    <mergeCell ref="J174:J179"/>
    <mergeCell ref="K174:K179"/>
    <mergeCell ref="J266:J271"/>
    <mergeCell ref="J248:J256"/>
    <mergeCell ref="K248:K256"/>
    <mergeCell ref="J195:J200"/>
    <mergeCell ref="K195:K200"/>
    <mergeCell ref="J202:J208"/>
    <mergeCell ref="K202:K208"/>
    <mergeCell ref="J211:J220"/>
    <mergeCell ref="K211:K220"/>
    <mergeCell ref="J231:J238"/>
    <mergeCell ref="K231:K238"/>
    <mergeCell ref="J240:J246"/>
    <mergeCell ref="K240:K246"/>
    <mergeCell ref="J307:J314"/>
    <mergeCell ref="K307:K314"/>
    <mergeCell ref="J316:J323"/>
    <mergeCell ref="K316:K323"/>
    <mergeCell ref="J287:J293"/>
    <mergeCell ref="K287:K293"/>
    <mergeCell ref="J295:J305"/>
    <mergeCell ref="K295:K305"/>
    <mergeCell ref="J273:J278"/>
    <mergeCell ref="K273:K278"/>
    <mergeCell ref="J349:J354"/>
    <mergeCell ref="K349:K354"/>
    <mergeCell ref="J356:J363"/>
    <mergeCell ref="K356:K363"/>
    <mergeCell ref="J365:J370"/>
    <mergeCell ref="K365:K370"/>
    <mergeCell ref="J325:J330"/>
    <mergeCell ref="K325:K330"/>
    <mergeCell ref="J332:J338"/>
    <mergeCell ref="K332:K338"/>
    <mergeCell ref="J341:J347"/>
    <mergeCell ref="K341:K347"/>
    <mergeCell ref="A407:F407"/>
    <mergeCell ref="J407:K407"/>
    <mergeCell ref="A408:H408"/>
    <mergeCell ref="J408:K408"/>
    <mergeCell ref="J397:J405"/>
    <mergeCell ref="K397:K405"/>
    <mergeCell ref="J372:J379"/>
    <mergeCell ref="K372:K379"/>
    <mergeCell ref="J381:J386"/>
    <mergeCell ref="K381:K386"/>
    <mergeCell ref="J388:J395"/>
    <mergeCell ref="K388:K395"/>
  </mergeCells>
  <pageMargins left="0.70866141732283505" right="0.70866141732283505" top="0.74803149606299202" bottom="0.74803149606299202" header="0.31496062992126" footer="0.31496062992126"/>
  <pageSetup paperSize="10000" scale="56" fitToHeight="0" orientation="landscape" r:id="rId1"/>
  <headerFooter>
    <oddFooter>&amp;CHalaman &amp;P</oddFooter>
  </headerFooter>
  <rowBreaks count="11" manualBreakCount="11">
    <brk id="43" max="10" man="1"/>
    <brk id="85" max="10" man="1"/>
    <brk id="120" max="10" man="1"/>
    <brk id="155" max="10" man="1"/>
    <brk id="187" max="10" man="1"/>
    <brk id="221" max="10" man="1"/>
    <brk id="258" max="10" man="1"/>
    <brk id="286" max="10" man="1"/>
    <brk id="315" max="10" man="1"/>
    <brk id="348" max="10" man="1"/>
    <brk id="380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9"/>
  <sheetViews>
    <sheetView zoomScaleNormal="100" zoomScaleSheetLayoutView="100" workbookViewId="0">
      <pane xSplit="5" ySplit="7" topLeftCell="F77" activePane="bottomRight" state="frozen"/>
      <selection pane="topRight" activeCell="F1" sqref="F1"/>
      <selection pane="bottomLeft" activeCell="A8" sqref="A8"/>
      <selection pane="bottomRight" activeCell="N85" sqref="N85"/>
    </sheetView>
  </sheetViews>
  <sheetFormatPr defaultRowHeight="12.75" x14ac:dyDescent="0.2"/>
  <cols>
    <col min="1" max="1" width="3.7109375" style="44" customWidth="1"/>
    <col min="2" max="2" width="28.42578125" style="44" customWidth="1"/>
    <col min="3" max="3" width="3" style="44" customWidth="1"/>
    <col min="4" max="4" width="50.28515625" style="44" customWidth="1"/>
    <col min="5" max="5" width="13.85546875" style="44" customWidth="1"/>
    <col min="6" max="6" width="13.85546875" style="63" customWidth="1"/>
    <col min="7" max="7" width="8.7109375" style="44" customWidth="1"/>
    <col min="8" max="8" width="13.5703125" style="63" customWidth="1"/>
    <col min="9" max="9" width="11.140625" style="63" customWidth="1"/>
    <col min="10" max="10" width="24" style="44" customWidth="1"/>
    <col min="11" max="11" width="14.85546875" style="44" hidden="1" customWidth="1"/>
    <col min="12" max="12" width="11.28515625" style="44" hidden="1" customWidth="1"/>
    <col min="13" max="14" width="9.140625" style="44"/>
    <col min="15" max="15" width="10.140625" style="44" bestFit="1" customWidth="1"/>
    <col min="16" max="16384" width="9.140625" style="44"/>
  </cols>
  <sheetData>
    <row r="1" spans="1:13" ht="13.5" x14ac:dyDescent="0.25">
      <c r="A1" s="406" t="s">
        <v>123</v>
      </c>
      <c r="B1" s="406"/>
      <c r="C1" s="406"/>
      <c r="D1" s="406"/>
      <c r="E1" s="406"/>
      <c r="F1" s="406"/>
      <c r="G1" s="406"/>
      <c r="H1" s="406"/>
      <c r="I1" s="406"/>
      <c r="J1" s="406"/>
    </row>
    <row r="2" spans="1:13" x14ac:dyDescent="0.2">
      <c r="A2" s="407" t="s">
        <v>124</v>
      </c>
      <c r="B2" s="407"/>
      <c r="C2" s="407"/>
      <c r="D2" s="407"/>
      <c r="E2" s="407"/>
      <c r="F2" s="407"/>
      <c r="G2" s="407"/>
      <c r="H2" s="407"/>
      <c r="I2" s="407"/>
      <c r="J2" s="407"/>
    </row>
    <row r="3" spans="1:13" ht="13.5" x14ac:dyDescent="0.25">
      <c r="A3" s="406" t="s">
        <v>444</v>
      </c>
      <c r="B3" s="406"/>
      <c r="C3" s="406"/>
      <c r="D3" s="406"/>
      <c r="E3" s="406"/>
      <c r="F3" s="406"/>
      <c r="G3" s="406"/>
      <c r="H3" s="406"/>
      <c r="I3" s="406"/>
      <c r="J3" s="406"/>
    </row>
    <row r="4" spans="1:13" ht="14.25" customHeight="1" thickBot="1" x14ac:dyDescent="0.35">
      <c r="A4" s="45" t="s">
        <v>125</v>
      </c>
      <c r="B4" s="46"/>
      <c r="C4" s="46"/>
      <c r="D4" s="46"/>
      <c r="E4" s="46"/>
      <c r="F4" s="47"/>
      <c r="G4" s="46"/>
      <c r="H4" s="47"/>
      <c r="I4" s="47"/>
      <c r="J4" s="48"/>
    </row>
    <row r="5" spans="1:13" ht="14.25" x14ac:dyDescent="0.3">
      <c r="A5" s="137"/>
      <c r="B5" s="138"/>
      <c r="C5" s="139"/>
      <c r="D5" s="140"/>
      <c r="E5" s="141"/>
      <c r="F5" s="408" t="s">
        <v>105</v>
      </c>
      <c r="G5" s="409"/>
      <c r="H5" s="310" t="s">
        <v>126</v>
      </c>
      <c r="I5" s="410" t="s">
        <v>127</v>
      </c>
      <c r="J5" s="412" t="s">
        <v>21</v>
      </c>
      <c r="K5" s="399" t="s">
        <v>128</v>
      </c>
    </row>
    <row r="6" spans="1:13" ht="14.25" customHeight="1" x14ac:dyDescent="0.3">
      <c r="A6" s="142" t="s">
        <v>129</v>
      </c>
      <c r="B6" s="70" t="s">
        <v>4</v>
      </c>
      <c r="C6" s="71"/>
      <c r="D6" s="72" t="s">
        <v>130</v>
      </c>
      <c r="E6" s="70" t="s">
        <v>131</v>
      </c>
      <c r="F6" s="402" t="s">
        <v>132</v>
      </c>
      <c r="G6" s="404" t="s">
        <v>6</v>
      </c>
      <c r="H6" s="402" t="s">
        <v>403</v>
      </c>
      <c r="I6" s="411"/>
      <c r="J6" s="413"/>
      <c r="K6" s="400"/>
    </row>
    <row r="7" spans="1:13" ht="14.25" x14ac:dyDescent="0.3">
      <c r="A7" s="143"/>
      <c r="B7" s="73"/>
      <c r="C7" s="74"/>
      <c r="D7" s="75"/>
      <c r="E7" s="73"/>
      <c r="F7" s="403"/>
      <c r="G7" s="405"/>
      <c r="H7" s="403"/>
      <c r="I7" s="403"/>
      <c r="J7" s="414"/>
      <c r="K7" s="401"/>
    </row>
    <row r="8" spans="1:13" s="50" customFormat="1" ht="28.5" x14ac:dyDescent="0.3">
      <c r="A8" s="144" t="s">
        <v>133</v>
      </c>
      <c r="B8" s="101" t="s">
        <v>134</v>
      </c>
      <c r="C8" s="102" t="s">
        <v>133</v>
      </c>
      <c r="D8" s="103" t="s">
        <v>23</v>
      </c>
      <c r="E8" s="104">
        <f>+'PKK DKPP'!G10</f>
        <v>124570000</v>
      </c>
      <c r="F8" s="105">
        <f>+'PKK DKPP'!H10</f>
        <v>112923000</v>
      </c>
      <c r="G8" s="106">
        <f t="shared" ref="G8:G22" si="0">F8/E8*100</f>
        <v>90.650236814642369</v>
      </c>
      <c r="H8" s="107">
        <f>'PKK DKPP'!I12</f>
        <v>91.666666666666657</v>
      </c>
      <c r="I8" s="107">
        <f>'PKK DKPP'!I15</f>
        <v>91.327856715991899</v>
      </c>
      <c r="J8" s="145" t="s">
        <v>399</v>
      </c>
      <c r="K8" s="132">
        <v>0</v>
      </c>
      <c r="L8" s="49">
        <v>100</v>
      </c>
      <c r="M8" s="50">
        <f>IF(H8&gt;=G8,0,1)</f>
        <v>0</v>
      </c>
    </row>
    <row r="9" spans="1:13" s="50" customFormat="1" ht="28.5" x14ac:dyDescent="0.3">
      <c r="A9" s="146"/>
      <c r="B9" s="108" t="s">
        <v>135</v>
      </c>
      <c r="C9" s="93" t="s">
        <v>136</v>
      </c>
      <c r="D9" s="53" t="s">
        <v>31</v>
      </c>
      <c r="E9" s="94">
        <f>+'PKK DKPP'!G17</f>
        <v>139000000</v>
      </c>
      <c r="F9" s="95">
        <f>+'PKK DKPP'!H17</f>
        <v>113867241</v>
      </c>
      <c r="G9" s="96">
        <f>F9/E9*100</f>
        <v>81.918878417266185</v>
      </c>
      <c r="H9" s="92">
        <f>+'PKK DKPP'!I19</f>
        <v>91.666666666666657</v>
      </c>
      <c r="I9" s="97">
        <f>+'PKK DKPP'!I22</f>
        <v>88.41740391686649</v>
      </c>
      <c r="J9" s="145" t="s">
        <v>399</v>
      </c>
      <c r="K9" s="132">
        <v>24028585</v>
      </c>
      <c r="L9" s="49">
        <v>93.434812841530103</v>
      </c>
      <c r="M9" s="50">
        <f t="shared" ref="M9:M21" si="1">IF(H9&gt;=G9,0,1)</f>
        <v>0</v>
      </c>
    </row>
    <row r="10" spans="1:13" s="50" customFormat="1" ht="28.5" x14ac:dyDescent="0.3">
      <c r="A10" s="148"/>
      <c r="B10" s="109"/>
      <c r="C10" s="93" t="s">
        <v>138</v>
      </c>
      <c r="D10" s="53" t="s">
        <v>32</v>
      </c>
      <c r="E10" s="94">
        <f>+'PKK DKPP'!G24</f>
        <v>235863400</v>
      </c>
      <c r="F10" s="95">
        <f>+'PKK DKPP'!H24</f>
        <v>190388150</v>
      </c>
      <c r="G10" s="96">
        <f t="shared" si="0"/>
        <v>80.719666552758923</v>
      </c>
      <c r="H10" s="92">
        <f>+'PKK DKPP'!I26</f>
        <v>91.666666666666657</v>
      </c>
      <c r="I10" s="97">
        <f>'PKK DKPP'!I29</f>
        <v>88.017666628697427</v>
      </c>
      <c r="J10" s="145" t="s">
        <v>399</v>
      </c>
      <c r="K10" s="132">
        <v>198400</v>
      </c>
      <c r="L10" s="49">
        <v>99.966420592571623</v>
      </c>
      <c r="M10" s="50">
        <f t="shared" si="1"/>
        <v>0</v>
      </c>
    </row>
    <row r="11" spans="1:13" s="50" customFormat="1" ht="28.5" x14ac:dyDescent="0.3">
      <c r="A11" s="146"/>
      <c r="B11" s="109" t="s">
        <v>137</v>
      </c>
      <c r="C11" s="93" t="s">
        <v>139</v>
      </c>
      <c r="D11" s="53" t="s">
        <v>316</v>
      </c>
      <c r="E11" s="94">
        <f>+'PKK DKPP'!G31</f>
        <v>60400000</v>
      </c>
      <c r="F11" s="95">
        <f>+'PKK DKPP'!H31</f>
        <v>52935400</v>
      </c>
      <c r="G11" s="96">
        <f t="shared" si="0"/>
        <v>87.641390728476821</v>
      </c>
      <c r="H11" s="97">
        <f>+'PKK DKPP'!I33</f>
        <v>89.156626506024097</v>
      </c>
      <c r="I11" s="97">
        <f>+'PKK DKPP'!I36</f>
        <v>88.651547913508338</v>
      </c>
      <c r="J11" s="145" t="s">
        <v>399</v>
      </c>
      <c r="K11" s="132">
        <v>2373300</v>
      </c>
      <c r="L11" s="49">
        <v>94.725999999999999</v>
      </c>
      <c r="M11" s="50">
        <f t="shared" si="1"/>
        <v>0</v>
      </c>
    </row>
    <row r="12" spans="1:13" s="50" customFormat="1" ht="28.5" x14ac:dyDescent="0.3">
      <c r="A12" s="146"/>
      <c r="B12" s="76"/>
      <c r="C12" s="93" t="s">
        <v>140</v>
      </c>
      <c r="D12" s="53" t="s">
        <v>38</v>
      </c>
      <c r="E12" s="94">
        <f>+'PKK DKPP'!G38</f>
        <v>203095000</v>
      </c>
      <c r="F12" s="95">
        <f>+'PKK DKPP'!H38</f>
        <v>187493850</v>
      </c>
      <c r="G12" s="96">
        <f t="shared" si="0"/>
        <v>92.318299318053135</v>
      </c>
      <c r="H12" s="97">
        <f>+'PKK DKPP'!I40</f>
        <v>94.252873563218387</v>
      </c>
      <c r="I12" s="97">
        <f>+'PKK DKPP'!I43</f>
        <v>93.608015481496636</v>
      </c>
      <c r="J12" s="145" t="s">
        <v>399</v>
      </c>
      <c r="K12" s="132">
        <v>1401600</v>
      </c>
      <c r="L12" s="49">
        <v>99.839749746178953</v>
      </c>
      <c r="M12" s="50">
        <f t="shared" si="1"/>
        <v>0</v>
      </c>
    </row>
    <row r="13" spans="1:13" s="50" customFormat="1" ht="28.5" x14ac:dyDescent="0.3">
      <c r="A13" s="146"/>
      <c r="B13" s="76"/>
      <c r="C13" s="93" t="s">
        <v>141</v>
      </c>
      <c r="D13" s="53" t="s">
        <v>41</v>
      </c>
      <c r="E13" s="94">
        <f>+'PKK DKPP'!G45</f>
        <v>159051400</v>
      </c>
      <c r="F13" s="95">
        <f>+'PKK DKPP'!H45</f>
        <v>139084000</v>
      </c>
      <c r="G13" s="96">
        <f t="shared" si="0"/>
        <v>87.445945147292008</v>
      </c>
      <c r="H13" s="97">
        <f>+'PKK DKPP'!I47</f>
        <v>91.666666666666657</v>
      </c>
      <c r="I13" s="97">
        <f>+'PKK DKPP'!I50</f>
        <v>90.259759493541765</v>
      </c>
      <c r="J13" s="152" t="s">
        <v>430</v>
      </c>
      <c r="K13" s="132">
        <v>119000</v>
      </c>
      <c r="L13" s="49">
        <v>99.953057199211045</v>
      </c>
      <c r="M13" s="50">
        <f t="shared" si="1"/>
        <v>0</v>
      </c>
    </row>
    <row r="14" spans="1:13" s="50" customFormat="1" ht="14.25" x14ac:dyDescent="0.3">
      <c r="A14" s="146"/>
      <c r="B14" s="76"/>
      <c r="C14" s="77">
        <v>10</v>
      </c>
      <c r="D14" s="53" t="s">
        <v>142</v>
      </c>
      <c r="E14" s="94">
        <f>+'PKK DKPP'!G52</f>
        <v>26838600</v>
      </c>
      <c r="F14" s="95">
        <f>+'PKK DKPP'!H52</f>
        <v>25581810</v>
      </c>
      <c r="G14" s="96">
        <f t="shared" si="0"/>
        <v>95.317229661755832</v>
      </c>
      <c r="H14" s="97">
        <f>+'PKK DKPP'!I54</f>
        <v>96</v>
      </c>
      <c r="I14" s="97">
        <f>+'PKK DKPP'!I57</f>
        <v>95.772409887251953</v>
      </c>
      <c r="J14" s="152" t="s">
        <v>431</v>
      </c>
      <c r="K14" s="132">
        <v>1751700</v>
      </c>
      <c r="L14" s="49">
        <v>96.10733333333333</v>
      </c>
      <c r="M14" s="50">
        <f t="shared" si="1"/>
        <v>0</v>
      </c>
    </row>
    <row r="15" spans="1:13" s="50" customFormat="1" ht="14.25" x14ac:dyDescent="0.3">
      <c r="A15" s="146"/>
      <c r="B15" s="76"/>
      <c r="C15" s="77">
        <v>11</v>
      </c>
      <c r="D15" s="53" t="s">
        <v>143</v>
      </c>
      <c r="E15" s="94">
        <f>+'PKK DKPP'!G59</f>
        <v>5144200</v>
      </c>
      <c r="F15" s="95">
        <f>+'PKK DKPP'!H59</f>
        <v>4210000</v>
      </c>
      <c r="G15" s="96">
        <f>F15/E15*100</f>
        <v>81.839741845184861</v>
      </c>
      <c r="H15" s="97">
        <f>+'PKK DKPP'!I61</f>
        <v>91.666666666666657</v>
      </c>
      <c r="I15" s="97">
        <f>+'PKK DKPP'!I64</f>
        <v>88.391025059506049</v>
      </c>
      <c r="J15" s="147" t="s">
        <v>432</v>
      </c>
      <c r="K15" s="132">
        <v>2200</v>
      </c>
      <c r="L15" s="49">
        <v>99.992666666666665</v>
      </c>
      <c r="M15" s="50">
        <f>IF(H15&gt;=G15,0,1)</f>
        <v>0</v>
      </c>
    </row>
    <row r="16" spans="1:13" s="50" customFormat="1" ht="28.5" x14ac:dyDescent="0.3">
      <c r="A16" s="146"/>
      <c r="B16" s="76"/>
      <c r="C16" s="77">
        <v>12</v>
      </c>
      <c r="D16" s="53" t="s">
        <v>317</v>
      </c>
      <c r="E16" s="94">
        <f>+'PKK DKPP'!G66</f>
        <v>15011900</v>
      </c>
      <c r="F16" s="95">
        <f>+'PKK DKPP'!H66</f>
        <v>15011900</v>
      </c>
      <c r="G16" s="96">
        <f t="shared" si="0"/>
        <v>100</v>
      </c>
      <c r="H16" s="92">
        <f>+'PKK DKPP'!I68</f>
        <v>100</v>
      </c>
      <c r="I16" s="97">
        <f>+'PKK DKPP'!I71</f>
        <v>100</v>
      </c>
      <c r="J16" s="147" t="s">
        <v>433</v>
      </c>
      <c r="K16" s="132">
        <v>141575</v>
      </c>
      <c r="L16" s="49">
        <v>98.773350315380881</v>
      </c>
      <c r="M16" s="50">
        <f>IF(H16&gt;=G16,0,1)</f>
        <v>0</v>
      </c>
    </row>
    <row r="17" spans="1:13" s="50" customFormat="1" ht="28.5" x14ac:dyDescent="0.3">
      <c r="A17" s="146"/>
      <c r="B17" s="76"/>
      <c r="C17" s="77">
        <v>13</v>
      </c>
      <c r="D17" s="53" t="s">
        <v>48</v>
      </c>
      <c r="E17" s="94">
        <f>+'PKK DKPP'!G73</f>
        <v>53495000</v>
      </c>
      <c r="F17" s="95">
        <f>+'PKK DKPP'!H73</f>
        <v>45809500</v>
      </c>
      <c r="G17" s="96">
        <f t="shared" si="0"/>
        <v>85.633236751098224</v>
      </c>
      <c r="H17" s="92">
        <f>+'PKK DKPP'!I75</f>
        <v>85.714285714285708</v>
      </c>
      <c r="I17" s="97">
        <f>+'PKK DKPP'!I78</f>
        <v>85.687269393223218</v>
      </c>
      <c r="J17" s="152" t="s">
        <v>433</v>
      </c>
      <c r="K17" s="132">
        <v>150000</v>
      </c>
      <c r="L17" s="49">
        <v>98.935717326521925</v>
      </c>
      <c r="M17" s="50">
        <f t="shared" si="1"/>
        <v>0</v>
      </c>
    </row>
    <row r="18" spans="1:13" s="50" customFormat="1" ht="28.5" x14ac:dyDescent="0.3">
      <c r="A18" s="146"/>
      <c r="B18" s="76"/>
      <c r="C18" s="77">
        <v>15</v>
      </c>
      <c r="D18" s="53" t="s">
        <v>318</v>
      </c>
      <c r="E18" s="94">
        <f>+'PKK DKPP'!G80</f>
        <v>6200000</v>
      </c>
      <c r="F18" s="95">
        <f>+'PKK DKPP'!H80</f>
        <v>5676000</v>
      </c>
      <c r="G18" s="96">
        <f t="shared" si="0"/>
        <v>91.548387096774192</v>
      </c>
      <c r="H18" s="92">
        <f>+'PKK DKPP'!I82</f>
        <v>91.666666666666657</v>
      </c>
      <c r="I18" s="97">
        <f>+'PKK DKPP'!I85</f>
        <v>91.627240143369178</v>
      </c>
      <c r="J18" s="147" t="s">
        <v>181</v>
      </c>
      <c r="K18" s="132">
        <v>0</v>
      </c>
      <c r="L18" s="49">
        <v>100</v>
      </c>
      <c r="M18" s="50">
        <f t="shared" si="1"/>
        <v>0</v>
      </c>
    </row>
    <row r="19" spans="1:13" s="52" customFormat="1" ht="28.5" x14ac:dyDescent="0.3">
      <c r="A19" s="146"/>
      <c r="B19" s="76"/>
      <c r="C19" s="77">
        <v>17</v>
      </c>
      <c r="D19" s="53" t="s">
        <v>52</v>
      </c>
      <c r="E19" s="94">
        <f>+'PKK DKPP'!G87</f>
        <v>122691760</v>
      </c>
      <c r="F19" s="95">
        <f>+'PKK DKPP'!H87</f>
        <v>121265760</v>
      </c>
      <c r="G19" s="96">
        <f t="shared" si="0"/>
        <v>98.837737758428119</v>
      </c>
      <c r="H19" s="92">
        <f>+'PKK DKPP'!I89</f>
        <v>99</v>
      </c>
      <c r="I19" s="97">
        <f>+'PKK DKPP'!I92</f>
        <v>98.945912586142711</v>
      </c>
      <c r="J19" s="147" t="s">
        <v>434</v>
      </c>
      <c r="K19" s="132">
        <v>3960000</v>
      </c>
      <c r="L19" s="51">
        <v>98.053671483338249</v>
      </c>
      <c r="M19" s="50">
        <f t="shared" si="1"/>
        <v>0</v>
      </c>
    </row>
    <row r="20" spans="1:13" s="50" customFormat="1" ht="28.5" x14ac:dyDescent="0.3">
      <c r="A20" s="146"/>
      <c r="B20" s="76"/>
      <c r="C20" s="77">
        <v>18</v>
      </c>
      <c r="D20" s="53" t="s">
        <v>319</v>
      </c>
      <c r="E20" s="94">
        <f>+'PKK DKPP'!G94</f>
        <v>305776140</v>
      </c>
      <c r="F20" s="95">
        <f>+'PKK DKPP'!H94</f>
        <v>268623500</v>
      </c>
      <c r="G20" s="96">
        <f t="shared" si="0"/>
        <v>87.849725619533288</v>
      </c>
      <c r="H20" s="92">
        <f>+'PKK DKPP'!I96</f>
        <v>91.666666666666657</v>
      </c>
      <c r="I20" s="97">
        <f>+'PKK DKPP'!I99</f>
        <v>90.394352984288886</v>
      </c>
      <c r="J20" s="147" t="s">
        <v>400</v>
      </c>
      <c r="K20" s="132">
        <v>818662</v>
      </c>
      <c r="L20" s="49">
        <v>99.862248992241589</v>
      </c>
      <c r="M20" s="50">
        <f t="shared" si="1"/>
        <v>0</v>
      </c>
    </row>
    <row r="21" spans="1:13" s="50" customFormat="1" ht="28.5" x14ac:dyDescent="0.3">
      <c r="A21" s="149"/>
      <c r="B21" s="110"/>
      <c r="C21" s="111">
        <v>22</v>
      </c>
      <c r="D21" s="99" t="s">
        <v>56</v>
      </c>
      <c r="E21" s="100">
        <f>+'PKK DKPP'!G101</f>
        <v>200896000</v>
      </c>
      <c r="F21" s="79">
        <f>+'PKK DKPP'!H101</f>
        <v>183688000</v>
      </c>
      <c r="G21" s="112">
        <f t="shared" si="0"/>
        <v>91.434374004460011</v>
      </c>
      <c r="H21" s="81">
        <f>+'PKK DKPP'!I103</f>
        <v>91.666666666666657</v>
      </c>
      <c r="I21" s="82">
        <f>+'PKK DKPP'!I106</f>
        <v>91.589235779264456</v>
      </c>
      <c r="J21" s="354" t="s">
        <v>400</v>
      </c>
      <c r="K21" s="132">
        <v>3000</v>
      </c>
      <c r="L21" s="49">
        <v>99.999270349940161</v>
      </c>
      <c r="M21" s="50">
        <f t="shared" si="1"/>
        <v>0</v>
      </c>
    </row>
    <row r="22" spans="1:13" s="50" customFormat="1" ht="15.75" customHeight="1" x14ac:dyDescent="0.3">
      <c r="A22" s="415" t="s">
        <v>72</v>
      </c>
      <c r="B22" s="416"/>
      <c r="C22" s="416"/>
      <c r="D22" s="416"/>
      <c r="E22" s="83">
        <f>SUM(E8:E21)</f>
        <v>1658033400</v>
      </c>
      <c r="F22" s="83">
        <f>SUM(F8:F21)</f>
        <v>1466558111</v>
      </c>
      <c r="G22" s="113">
        <f t="shared" si="0"/>
        <v>88.451662734900268</v>
      </c>
      <c r="H22" s="85">
        <f>AVERAGE(H8:H21)</f>
        <v>92.675508508347249</v>
      </c>
      <c r="I22" s="85">
        <f>AVERAGE(I8:I21)</f>
        <v>91.620692570224932</v>
      </c>
      <c r="J22" s="150"/>
      <c r="K22" s="132"/>
      <c r="L22" s="49"/>
    </row>
    <row r="23" spans="1:13" s="50" customFormat="1" ht="9.75" customHeight="1" x14ac:dyDescent="0.3">
      <c r="A23" s="151"/>
      <c r="B23" s="114"/>
      <c r="C23" s="115"/>
      <c r="D23" s="88"/>
      <c r="E23" s="116"/>
      <c r="F23" s="90"/>
      <c r="G23" s="91"/>
      <c r="H23" s="92"/>
      <c r="I23" s="92"/>
      <c r="J23" s="152"/>
      <c r="K23" s="132">
        <v>0</v>
      </c>
      <c r="L23" s="49"/>
    </row>
    <row r="24" spans="1:13" s="50" customFormat="1" ht="28.5" x14ac:dyDescent="0.3">
      <c r="A24" s="153" t="s">
        <v>136</v>
      </c>
      <c r="B24" s="56" t="s">
        <v>77</v>
      </c>
      <c r="C24" s="93" t="s">
        <v>144</v>
      </c>
      <c r="D24" s="53" t="s">
        <v>320</v>
      </c>
      <c r="E24" s="94">
        <f>+'PKK DKPP'!G108</f>
        <v>91328000</v>
      </c>
      <c r="F24" s="95">
        <f>+'PKK DKPP'!H108</f>
        <v>89555900</v>
      </c>
      <c r="G24" s="96">
        <f>F24/E24*100</f>
        <v>98.05963121934127</v>
      </c>
      <c r="H24" s="92">
        <f>+'PKK DKPP'!I110</f>
        <v>99</v>
      </c>
      <c r="I24" s="97">
        <f>+'PKK DKPP'!I113</f>
        <v>98.686543739780419</v>
      </c>
      <c r="J24" s="147" t="s">
        <v>435</v>
      </c>
      <c r="K24" s="132">
        <v>3038500</v>
      </c>
      <c r="L24" s="49">
        <v>98.52997382642225</v>
      </c>
      <c r="M24" s="50">
        <f t="shared" ref="M24:M30" si="2">IF(H24&gt;=G24,0,1)</f>
        <v>0</v>
      </c>
    </row>
    <row r="25" spans="1:13" s="50" customFormat="1" ht="28.5" x14ac:dyDescent="0.3">
      <c r="A25" s="153"/>
      <c r="B25" s="56"/>
      <c r="C25" s="77">
        <v>22</v>
      </c>
      <c r="D25" s="53" t="s">
        <v>58</v>
      </c>
      <c r="E25" s="94">
        <f>+'PKK DKPP'!G115</f>
        <v>93000000</v>
      </c>
      <c r="F25" s="95">
        <f>+'PKK DKPP'!H115</f>
        <v>0</v>
      </c>
      <c r="G25" s="96">
        <f t="shared" ref="G25:G31" si="3">F25/E25*100</f>
        <v>0</v>
      </c>
      <c r="H25" s="92">
        <f>+'PKK DKPP'!I117</f>
        <v>91.666666666666657</v>
      </c>
      <c r="I25" s="97">
        <f>+'PKK DKPP'!I120</f>
        <v>61.111111111111107</v>
      </c>
      <c r="J25" s="147" t="s">
        <v>436</v>
      </c>
      <c r="K25" s="132">
        <v>8803782</v>
      </c>
      <c r="L25" s="49"/>
      <c r="M25" s="50">
        <f t="shared" si="2"/>
        <v>0</v>
      </c>
    </row>
    <row r="26" spans="1:13" s="50" customFormat="1" ht="28.5" x14ac:dyDescent="0.3">
      <c r="A26" s="146"/>
      <c r="B26" s="56"/>
      <c r="C26" s="77">
        <v>24</v>
      </c>
      <c r="D26" s="53" t="s">
        <v>145</v>
      </c>
      <c r="E26" s="94">
        <f>+'PKK DKPP'!G122</f>
        <v>119400000</v>
      </c>
      <c r="F26" s="95">
        <f>+'PKK DKPP'!H122</f>
        <v>107990644</v>
      </c>
      <c r="G26" s="96">
        <f t="shared" si="3"/>
        <v>90.444425460636509</v>
      </c>
      <c r="H26" s="92">
        <f>+'PKK DKPP'!I124</f>
        <v>91.666666666666657</v>
      </c>
      <c r="I26" s="97">
        <f>+'PKK DKPP'!I127</f>
        <v>91.259252931323275</v>
      </c>
      <c r="J26" s="355" t="s">
        <v>400</v>
      </c>
      <c r="K26" s="132">
        <v>8803782</v>
      </c>
      <c r="L26" s="49">
        <v>95.55364545454546</v>
      </c>
      <c r="M26" s="50">
        <f t="shared" si="2"/>
        <v>0</v>
      </c>
    </row>
    <row r="27" spans="1:13" s="50" customFormat="1" ht="28.5" x14ac:dyDescent="0.3">
      <c r="A27" s="146"/>
      <c r="B27" s="56"/>
      <c r="C27" s="77">
        <v>26</v>
      </c>
      <c r="D27" s="53" t="s">
        <v>146</v>
      </c>
      <c r="E27" s="94">
        <f>+'PKK DKPP'!G129</f>
        <v>25000000</v>
      </c>
      <c r="F27" s="95">
        <f>+'PKK DKPP'!H129</f>
        <v>24998600</v>
      </c>
      <c r="G27" s="96">
        <f t="shared" si="3"/>
        <v>99.994399999999999</v>
      </c>
      <c r="H27" s="92">
        <f>+'PKK DKPP'!I131</f>
        <v>100</v>
      </c>
      <c r="I27" s="97">
        <f>+'PKK DKPP'!I134</f>
        <v>99.998133333333328</v>
      </c>
      <c r="J27" s="147" t="s">
        <v>400</v>
      </c>
      <c r="K27" s="132">
        <v>2500</v>
      </c>
      <c r="L27" s="49">
        <v>99.972222222222229</v>
      </c>
      <c r="M27" s="50">
        <f t="shared" si="2"/>
        <v>0</v>
      </c>
    </row>
    <row r="28" spans="1:13" s="50" customFormat="1" ht="14.25" x14ac:dyDescent="0.3">
      <c r="A28" s="146"/>
      <c r="B28" s="76"/>
      <c r="C28" s="77">
        <v>28</v>
      </c>
      <c r="D28" s="53" t="s">
        <v>147</v>
      </c>
      <c r="E28" s="94">
        <f>+'PKK DKPP'!G136</f>
        <v>19000000</v>
      </c>
      <c r="F28" s="95">
        <f>+'PKK DKPP'!H136</f>
        <v>18946200</v>
      </c>
      <c r="G28" s="96">
        <f t="shared" si="3"/>
        <v>99.716842105263154</v>
      </c>
      <c r="H28" s="92">
        <f>+'PKK DKPP'!I138</f>
        <v>100</v>
      </c>
      <c r="I28" s="97">
        <f>+'PKK DKPP'!I141</f>
        <v>99.905614035087709</v>
      </c>
      <c r="J28" s="147" t="s">
        <v>401</v>
      </c>
      <c r="K28" s="132">
        <v>0</v>
      </c>
      <c r="L28" s="49">
        <v>100</v>
      </c>
      <c r="M28" s="50">
        <f t="shared" si="2"/>
        <v>0</v>
      </c>
    </row>
    <row r="29" spans="1:13" s="50" customFormat="1" ht="28.5" x14ac:dyDescent="0.3">
      <c r="A29" s="146"/>
      <c r="B29" s="76"/>
      <c r="C29" s="77">
        <v>45</v>
      </c>
      <c r="D29" s="53" t="s">
        <v>148</v>
      </c>
      <c r="E29" s="117">
        <f>+'PKK DKPP'!G143</f>
        <v>105800000</v>
      </c>
      <c r="F29" s="95">
        <f>+'PKK DKPP'!H143</f>
        <v>97100000</v>
      </c>
      <c r="G29" s="96">
        <f t="shared" si="3"/>
        <v>91.776937618147443</v>
      </c>
      <c r="H29" s="92">
        <f>+'PKK DKPP'!I145</f>
        <v>92</v>
      </c>
      <c r="I29" s="97">
        <f>+'PKK DKPP'!I148</f>
        <v>91.925645872715805</v>
      </c>
      <c r="J29" s="147" t="s">
        <v>400</v>
      </c>
      <c r="K29" s="132">
        <v>716600</v>
      </c>
      <c r="L29" s="49">
        <v>99.567521243723448</v>
      </c>
      <c r="M29" s="50">
        <f t="shared" si="2"/>
        <v>0</v>
      </c>
    </row>
    <row r="30" spans="1:13" s="55" customFormat="1" ht="42.75" x14ac:dyDescent="0.2">
      <c r="A30" s="146"/>
      <c r="B30" s="76"/>
      <c r="C30" s="77">
        <v>54</v>
      </c>
      <c r="D30" s="53" t="s">
        <v>74</v>
      </c>
      <c r="E30" s="78">
        <f>+'PKK DKPP'!G150</f>
        <v>59000000</v>
      </c>
      <c r="F30" s="79">
        <f>+'PKK DKPP'!H150</f>
        <v>49720000</v>
      </c>
      <c r="G30" s="80">
        <f t="shared" si="3"/>
        <v>84.271186440677965</v>
      </c>
      <c r="H30" s="81">
        <f>+'PKK DKPP'!I152</f>
        <v>100</v>
      </c>
      <c r="I30" s="82">
        <f>+'PKK DKPP'!I157</f>
        <v>90.18757062146895</v>
      </c>
      <c r="J30" s="154" t="s">
        <v>396</v>
      </c>
      <c r="K30" s="133">
        <v>716600</v>
      </c>
      <c r="L30" s="54"/>
      <c r="M30" s="50">
        <f t="shared" si="2"/>
        <v>0</v>
      </c>
    </row>
    <row r="31" spans="1:13" s="55" customFormat="1" ht="14.25" x14ac:dyDescent="0.25">
      <c r="A31" s="415" t="s">
        <v>75</v>
      </c>
      <c r="B31" s="416"/>
      <c r="C31" s="416"/>
      <c r="D31" s="416"/>
      <c r="E31" s="83">
        <f>SUM(E24:E30)</f>
        <v>512528000</v>
      </c>
      <c r="F31" s="83">
        <f>SUM(F24:F30)</f>
        <v>388311344</v>
      </c>
      <c r="G31" s="84">
        <f t="shared" si="3"/>
        <v>75.76392782443105</v>
      </c>
      <c r="H31" s="85">
        <f>AVERAGE(H24:H30)</f>
        <v>96.333333333333329</v>
      </c>
      <c r="I31" s="85">
        <f>AVERAGE(I24:I30)</f>
        <v>90.439124520688651</v>
      </c>
      <c r="J31" s="155"/>
      <c r="K31" s="133"/>
      <c r="L31" s="54"/>
    </row>
    <row r="32" spans="1:13" s="50" customFormat="1" ht="8.25" customHeight="1" x14ac:dyDescent="0.3">
      <c r="A32" s="146"/>
      <c r="B32" s="76"/>
      <c r="C32" s="77"/>
      <c r="D32" s="53"/>
      <c r="E32" s="118"/>
      <c r="F32" s="90"/>
      <c r="G32" s="91"/>
      <c r="H32" s="92"/>
      <c r="I32" s="92"/>
      <c r="J32" s="152"/>
      <c r="K32" s="132"/>
      <c r="L32" s="49"/>
    </row>
    <row r="33" spans="1:13" s="50" customFormat="1" ht="28.5" x14ac:dyDescent="0.3">
      <c r="A33" s="153" t="s">
        <v>138</v>
      </c>
      <c r="B33" s="56" t="s">
        <v>149</v>
      </c>
      <c r="C33" s="93" t="s">
        <v>136</v>
      </c>
      <c r="D33" s="53" t="s">
        <v>60</v>
      </c>
      <c r="E33" s="117">
        <f>+'PKK DKPP'!G159</f>
        <v>79400000</v>
      </c>
      <c r="F33" s="95">
        <f>+'PKK DKPP'!H159</f>
        <v>78962400</v>
      </c>
      <c r="G33" s="96">
        <f>F33/E33*100</f>
        <v>99.448866498740557</v>
      </c>
      <c r="H33" s="92">
        <f>+'PKK DKPP'!I161</f>
        <v>100</v>
      </c>
      <c r="I33" s="97">
        <f>+'PKK DKPP'!I164</f>
        <v>99.816288832913528</v>
      </c>
      <c r="J33" s="147" t="s">
        <v>437</v>
      </c>
      <c r="K33" s="132">
        <v>716600</v>
      </c>
      <c r="L33" s="49"/>
      <c r="M33" s="50">
        <f>IF(H33&gt;=G33,0,1)</f>
        <v>0</v>
      </c>
    </row>
    <row r="34" spans="1:13" s="50" customFormat="1" ht="28.5" x14ac:dyDescent="0.3">
      <c r="A34" s="156"/>
      <c r="B34" s="69"/>
      <c r="C34" s="98" t="s">
        <v>150</v>
      </c>
      <c r="D34" s="99" t="s">
        <v>151</v>
      </c>
      <c r="E34" s="78">
        <f>+'PKK DKPP'!G166</f>
        <v>45000000</v>
      </c>
      <c r="F34" s="79">
        <f>+'PKK DKPP'!H166</f>
        <v>44943250</v>
      </c>
      <c r="G34" s="80">
        <f>F34/E34*100</f>
        <v>99.873888888888885</v>
      </c>
      <c r="H34" s="81">
        <f>AVERAGE('PKK DKPP'!I168:I168)</f>
        <v>100</v>
      </c>
      <c r="I34" s="82">
        <f>+'PKK DKPP'!I173</f>
        <v>99.974777777777774</v>
      </c>
      <c r="J34" s="154" t="s">
        <v>437</v>
      </c>
      <c r="K34" s="132">
        <v>716600</v>
      </c>
      <c r="L34" s="49"/>
      <c r="M34" s="50">
        <f>IF(H34&gt;=G34,0,1)</f>
        <v>0</v>
      </c>
    </row>
    <row r="35" spans="1:13" s="67" customFormat="1" ht="20.25" customHeight="1" x14ac:dyDescent="0.25">
      <c r="A35" s="415" t="s">
        <v>81</v>
      </c>
      <c r="B35" s="416"/>
      <c r="C35" s="416"/>
      <c r="D35" s="416"/>
      <c r="E35" s="86">
        <f>SUM(E33:E34)</f>
        <v>124400000</v>
      </c>
      <c r="F35" s="86">
        <f>SUM(F33:F34)</f>
        <v>123905650</v>
      </c>
      <c r="G35" s="84">
        <f>F35/E35*100</f>
        <v>99.602612540192922</v>
      </c>
      <c r="H35" s="85">
        <f>AVERAGE(H33:H34)</f>
        <v>100</v>
      </c>
      <c r="I35" s="85">
        <f>AVERAGE(I33:I34)</f>
        <v>99.895533305345651</v>
      </c>
      <c r="J35" s="155"/>
      <c r="K35" s="134"/>
      <c r="L35" s="66"/>
    </row>
    <row r="36" spans="1:13" s="50" customFormat="1" ht="8.25" customHeight="1" x14ac:dyDescent="0.3">
      <c r="A36" s="157"/>
      <c r="B36" s="119"/>
      <c r="C36" s="119"/>
      <c r="D36" s="119"/>
      <c r="E36" s="120"/>
      <c r="F36" s="90"/>
      <c r="G36" s="91"/>
      <c r="H36" s="92"/>
      <c r="I36" s="92"/>
      <c r="J36" s="152"/>
      <c r="K36" s="132"/>
      <c r="L36" s="49"/>
    </row>
    <row r="37" spans="1:13" s="50" customFormat="1" ht="27" x14ac:dyDescent="0.3">
      <c r="A37" s="153" t="s">
        <v>150</v>
      </c>
      <c r="B37" s="56" t="s">
        <v>321</v>
      </c>
      <c r="C37" s="93" t="s">
        <v>133</v>
      </c>
      <c r="D37" s="53" t="s">
        <v>152</v>
      </c>
      <c r="E37" s="94">
        <f>+'PKK DKPP'!G175</f>
        <v>0</v>
      </c>
      <c r="F37" s="95">
        <f>+'PKK DKPP'!H175</f>
        <v>0</v>
      </c>
      <c r="G37" s="96">
        <v>0</v>
      </c>
      <c r="H37" s="92">
        <v>0</v>
      </c>
      <c r="I37" s="97">
        <v>0</v>
      </c>
      <c r="J37" s="147"/>
      <c r="K37" s="132">
        <v>0</v>
      </c>
      <c r="L37" s="49">
        <v>100</v>
      </c>
      <c r="M37" s="50">
        <f>IF(H37&gt;=G37,0,1)</f>
        <v>0</v>
      </c>
    </row>
    <row r="38" spans="1:13" s="65" customFormat="1" ht="13.5" x14ac:dyDescent="0.25">
      <c r="A38" s="415" t="s">
        <v>82</v>
      </c>
      <c r="B38" s="416"/>
      <c r="C38" s="416"/>
      <c r="D38" s="416"/>
      <c r="E38" s="121">
        <f>SUM(E37)</f>
        <v>0</v>
      </c>
      <c r="F38" s="121">
        <f>SUM(F37)</f>
        <v>0</v>
      </c>
      <c r="G38" s="84">
        <v>0</v>
      </c>
      <c r="H38" s="85">
        <f>AVERAGE(H37)</f>
        <v>0</v>
      </c>
      <c r="I38" s="85">
        <f>AVERAGE(I37)</f>
        <v>0</v>
      </c>
      <c r="J38" s="155"/>
      <c r="K38" s="135">
        <v>0</v>
      </c>
      <c r="L38" s="64"/>
    </row>
    <row r="39" spans="1:13" s="50" customFormat="1" ht="8.25" customHeight="1" x14ac:dyDescent="0.3">
      <c r="A39" s="151"/>
      <c r="B39" s="68"/>
      <c r="C39" s="115"/>
      <c r="D39" s="88"/>
      <c r="E39" s="120"/>
      <c r="F39" s="90"/>
      <c r="G39" s="91"/>
      <c r="H39" s="92"/>
      <c r="I39" s="92"/>
      <c r="J39" s="152"/>
      <c r="K39" s="132"/>
      <c r="L39" s="49"/>
    </row>
    <row r="40" spans="1:13" s="50" customFormat="1" ht="40.5" x14ac:dyDescent="0.3">
      <c r="A40" s="153" t="s">
        <v>139</v>
      </c>
      <c r="B40" s="56" t="s">
        <v>323</v>
      </c>
      <c r="C40" s="93" t="s">
        <v>133</v>
      </c>
      <c r="D40" s="53" t="s">
        <v>322</v>
      </c>
      <c r="E40" s="94">
        <f>+'PKK DKPP'!G182</f>
        <v>158404900</v>
      </c>
      <c r="F40" s="95">
        <f>+'PKK DKPP'!H182</f>
        <v>130586005</v>
      </c>
      <c r="G40" s="96">
        <f>F40/E40*100</f>
        <v>82.438109553429214</v>
      </c>
      <c r="H40" s="92">
        <f>+'PKK DKPP'!I184</f>
        <v>91.666666666666657</v>
      </c>
      <c r="I40" s="97">
        <f>+'PKK DKPP'!I187</f>
        <v>88.590480962254176</v>
      </c>
      <c r="J40" s="172" t="s">
        <v>434</v>
      </c>
      <c r="K40" s="132">
        <v>4703895</v>
      </c>
      <c r="L40" s="49">
        <v>99.55</v>
      </c>
      <c r="M40" s="50">
        <f>IF(H40&gt;=G40,0,1)</f>
        <v>0</v>
      </c>
    </row>
    <row r="41" spans="1:13" s="50" customFormat="1" ht="14.25" x14ac:dyDescent="0.3">
      <c r="A41" s="415" t="s">
        <v>83</v>
      </c>
      <c r="B41" s="416"/>
      <c r="C41" s="416"/>
      <c r="D41" s="416"/>
      <c r="E41" s="83">
        <f>SUM(E40:E40)</f>
        <v>158404900</v>
      </c>
      <c r="F41" s="83">
        <f>SUM(F40:F40)</f>
        <v>130586005</v>
      </c>
      <c r="G41" s="84">
        <f>F41/E41*100</f>
        <v>82.438109553429214</v>
      </c>
      <c r="H41" s="85">
        <f>AVERAGE(H40)</f>
        <v>91.666666666666657</v>
      </c>
      <c r="I41" s="85">
        <f>AVERAGE(I40)</f>
        <v>88.590480962254176</v>
      </c>
      <c r="J41" s="159"/>
      <c r="K41" s="132">
        <v>0</v>
      </c>
      <c r="L41" s="49"/>
    </row>
    <row r="42" spans="1:13" s="50" customFormat="1" ht="9.75" customHeight="1" x14ac:dyDescent="0.3">
      <c r="A42" s="160"/>
      <c r="B42" s="90"/>
      <c r="C42" s="122"/>
      <c r="D42" s="123"/>
      <c r="E42" s="89"/>
      <c r="F42" s="90"/>
      <c r="G42" s="91"/>
      <c r="H42" s="92"/>
      <c r="I42" s="92"/>
      <c r="J42" s="161"/>
      <c r="K42" s="132"/>
      <c r="L42" s="49"/>
    </row>
    <row r="43" spans="1:13" s="50" customFormat="1" ht="28.5" x14ac:dyDescent="0.3">
      <c r="A43" s="153" t="s">
        <v>140</v>
      </c>
      <c r="B43" s="56" t="s">
        <v>80</v>
      </c>
      <c r="C43" s="93" t="s">
        <v>133</v>
      </c>
      <c r="D43" s="53" t="s">
        <v>62</v>
      </c>
      <c r="E43" s="94">
        <f>+'PKK DKPP'!G189</f>
        <v>63169400</v>
      </c>
      <c r="F43" s="95">
        <f>+'PKK DKPP'!H189</f>
        <v>59070400</v>
      </c>
      <c r="G43" s="96">
        <f>F43/E43*100</f>
        <v>93.511098728181679</v>
      </c>
      <c r="H43" s="92">
        <f>+'PKK DKPP'!I191</f>
        <v>100</v>
      </c>
      <c r="I43" s="97">
        <f>+'PKK DKPP'!I194</f>
        <v>97.837032909393884</v>
      </c>
      <c r="J43" s="172" t="s">
        <v>400</v>
      </c>
      <c r="K43" s="132">
        <v>825100</v>
      </c>
      <c r="L43" s="49">
        <v>99.742978718102066</v>
      </c>
      <c r="M43" s="50">
        <f>IF(H43&gt;=G43,0,1)</f>
        <v>0</v>
      </c>
    </row>
    <row r="44" spans="1:13" s="50" customFormat="1" ht="14.25" x14ac:dyDescent="0.3">
      <c r="A44" s="415" t="s">
        <v>84</v>
      </c>
      <c r="B44" s="416"/>
      <c r="C44" s="416"/>
      <c r="D44" s="416"/>
      <c r="E44" s="86">
        <f>SUM(E43)</f>
        <v>63169400</v>
      </c>
      <c r="F44" s="86">
        <f>SUM(F43)</f>
        <v>59070400</v>
      </c>
      <c r="G44" s="84">
        <f>AVERAGE(G43)</f>
        <v>93.511098728181679</v>
      </c>
      <c r="H44" s="84">
        <f>AVERAGE(H43)</f>
        <v>100</v>
      </c>
      <c r="I44" s="84">
        <f>AVERAGE(I43)</f>
        <v>97.837032909393884</v>
      </c>
      <c r="J44" s="155"/>
      <c r="K44" s="132"/>
      <c r="L44" s="49"/>
    </row>
    <row r="45" spans="1:13" s="55" customFormat="1" ht="28.5" x14ac:dyDescent="0.2">
      <c r="A45" s="162">
        <v>16</v>
      </c>
      <c r="B45" s="68" t="s">
        <v>153</v>
      </c>
      <c r="C45" s="87" t="s">
        <v>136</v>
      </c>
      <c r="D45" s="88" t="s">
        <v>154</v>
      </c>
      <c r="E45" s="89">
        <f>+'PKK DKPP'!G196</f>
        <v>67694000</v>
      </c>
      <c r="F45" s="90">
        <f>+'PKK DKPP'!H196</f>
        <v>60485600</v>
      </c>
      <c r="G45" s="91">
        <f>F45/E45*100</f>
        <v>89.351493485390137</v>
      </c>
      <c r="H45" s="92">
        <f>+'PKK DKPP'!I198</f>
        <v>100</v>
      </c>
      <c r="I45" s="92">
        <f>+'PKK DKPP'!I201</f>
        <v>94.783831161796726</v>
      </c>
      <c r="J45" s="172" t="s">
        <v>434</v>
      </c>
      <c r="K45" s="133">
        <v>825100</v>
      </c>
      <c r="L45" s="54"/>
      <c r="M45" s="50">
        <f>IF(H45&gt;=G45,0,1)</f>
        <v>0</v>
      </c>
    </row>
    <row r="46" spans="1:13" s="189" customFormat="1" ht="28.5" x14ac:dyDescent="0.3">
      <c r="A46" s="185"/>
      <c r="B46" s="186"/>
      <c r="C46" s="288" t="s">
        <v>155</v>
      </c>
      <c r="D46" s="289" t="s">
        <v>156</v>
      </c>
      <c r="E46" s="290">
        <f>+'PKK DKPP'!G203</f>
        <v>165319800</v>
      </c>
      <c r="F46" s="291">
        <f>+'PKK DKPP'!H203</f>
        <v>60006605</v>
      </c>
      <c r="G46" s="292">
        <f>F46/E46*100</f>
        <v>36.297288649030548</v>
      </c>
      <c r="H46" s="293">
        <f>+'PKK DKPP'!I205</f>
        <v>100</v>
      </c>
      <c r="I46" s="294">
        <f>+'PKK DKPP'!I210</f>
        <v>77.259457729806101</v>
      </c>
      <c r="J46" s="295" t="s">
        <v>438</v>
      </c>
      <c r="K46" s="187">
        <v>825100</v>
      </c>
      <c r="L46" s="188"/>
      <c r="M46" s="50">
        <f>IF(H46&gt;=G46,0,1)</f>
        <v>0</v>
      </c>
    </row>
    <row r="47" spans="1:13" s="189" customFormat="1" ht="28.5" x14ac:dyDescent="0.3">
      <c r="A47" s="190"/>
      <c r="B47" s="191"/>
      <c r="C47" s="296" t="s">
        <v>150</v>
      </c>
      <c r="D47" s="297" t="s">
        <v>157</v>
      </c>
      <c r="E47" s="298">
        <f>+'PKK DKPP'!G212</f>
        <v>85685000</v>
      </c>
      <c r="F47" s="299">
        <f>+'PKK DKPP'!H212</f>
        <v>75700250</v>
      </c>
      <c r="G47" s="300">
        <f>F47/E47*100</f>
        <v>88.34714360739919</v>
      </c>
      <c r="H47" s="301">
        <f>AVERAGE('PKK DKPP'!I214:I216)</f>
        <v>100</v>
      </c>
      <c r="I47" s="302">
        <f>+'PKK DKPP'!I221</f>
        <v>98.335306229628458</v>
      </c>
      <c r="J47" s="295" t="s">
        <v>434</v>
      </c>
      <c r="K47" s="187">
        <v>825100</v>
      </c>
      <c r="L47" s="188"/>
      <c r="M47" s="50">
        <f>IF(H47&gt;=G47,0,1)</f>
        <v>0</v>
      </c>
    </row>
    <row r="48" spans="1:13" s="50" customFormat="1" ht="14.25" x14ac:dyDescent="0.3">
      <c r="A48" s="415" t="s">
        <v>85</v>
      </c>
      <c r="B48" s="416"/>
      <c r="C48" s="416"/>
      <c r="D48" s="416"/>
      <c r="E48" s="124">
        <f>SUM(E45:E47)</f>
        <v>318698800</v>
      </c>
      <c r="F48" s="124">
        <f>SUM(F45:F47)</f>
        <v>196192455</v>
      </c>
      <c r="G48" s="84">
        <f>F48/E48*100</f>
        <v>61.560462417806406</v>
      </c>
      <c r="H48" s="85">
        <f>AVERAGE(H45:H47)</f>
        <v>100</v>
      </c>
      <c r="I48" s="85">
        <f>AVERAGE(I45:I47)</f>
        <v>90.126198373743762</v>
      </c>
      <c r="J48" s="155"/>
      <c r="K48" s="132"/>
      <c r="L48" s="49"/>
    </row>
    <row r="49" spans="1:13" s="50" customFormat="1" ht="9" customHeight="1" x14ac:dyDescent="0.3">
      <c r="A49" s="162"/>
      <c r="B49" s="68"/>
      <c r="C49" s="87"/>
      <c r="D49" s="88"/>
      <c r="E49" s="89"/>
      <c r="F49" s="90"/>
      <c r="G49" s="91"/>
      <c r="H49" s="92"/>
      <c r="I49" s="92"/>
      <c r="J49" s="152"/>
      <c r="K49" s="132"/>
      <c r="L49" s="49"/>
    </row>
    <row r="50" spans="1:13" s="194" customFormat="1" ht="40.5" x14ac:dyDescent="0.2">
      <c r="A50" s="286">
        <v>17</v>
      </c>
      <c r="B50" s="287" t="s">
        <v>158</v>
      </c>
      <c r="C50" s="288" t="s">
        <v>133</v>
      </c>
      <c r="D50" s="289" t="s">
        <v>159</v>
      </c>
      <c r="E50" s="290">
        <f>+'PKK DKPP'!G223</f>
        <v>93117000</v>
      </c>
      <c r="F50" s="291">
        <f>+'PKK DKPP'!H223</f>
        <v>86182077</v>
      </c>
      <c r="G50" s="292">
        <f>F50/E50*100</f>
        <v>92.552463030381134</v>
      </c>
      <c r="H50" s="293">
        <f>AVERAGE('PKK DKPP'!I225:I226)</f>
        <v>100</v>
      </c>
      <c r="I50" s="294">
        <f>+'PKK DKPP'!I230</f>
        <v>98.510492606076227</v>
      </c>
      <c r="J50" s="295" t="s">
        <v>434</v>
      </c>
      <c r="K50" s="192">
        <v>825100</v>
      </c>
      <c r="L50" s="193"/>
      <c r="M50" s="50">
        <f>IF(H50&gt;=G50,0,1)</f>
        <v>0</v>
      </c>
    </row>
    <row r="51" spans="1:13" s="50" customFormat="1" ht="32.25" customHeight="1" x14ac:dyDescent="0.3">
      <c r="A51" s="153"/>
      <c r="B51" s="56"/>
      <c r="C51" s="93" t="s">
        <v>155</v>
      </c>
      <c r="D51" s="53" t="s">
        <v>160</v>
      </c>
      <c r="E51" s="94">
        <f>+'PKK DKPP'!G232</f>
        <v>283661500</v>
      </c>
      <c r="F51" s="95">
        <f>+'PKK DKPP'!H232</f>
        <v>196284171</v>
      </c>
      <c r="G51" s="96">
        <f>F51/E51*100</f>
        <v>69.196620267466685</v>
      </c>
      <c r="H51" s="92">
        <f>AVERAGE('PKK DKPP'!I234:I235)</f>
        <v>100</v>
      </c>
      <c r="I51" s="97">
        <f>+'PKK DKPP'!I239</f>
        <v>93.839324053493343</v>
      </c>
      <c r="J51" s="147" t="s">
        <v>434</v>
      </c>
      <c r="K51" s="132">
        <v>716600</v>
      </c>
      <c r="L51" s="49"/>
      <c r="M51" s="50">
        <f>IF(H51&gt;=G51,0,1)</f>
        <v>0</v>
      </c>
    </row>
    <row r="52" spans="1:13" s="50" customFormat="1" ht="33" customHeight="1" x14ac:dyDescent="0.3">
      <c r="A52" s="156"/>
      <c r="B52" s="69"/>
      <c r="C52" s="98" t="s">
        <v>140</v>
      </c>
      <c r="D52" s="99" t="s">
        <v>161</v>
      </c>
      <c r="E52" s="100">
        <f>+'PKK DKPP'!G241</f>
        <v>7284200</v>
      </c>
      <c r="F52" s="79">
        <f>+'PKK DKPP'!H241</f>
        <v>6980365</v>
      </c>
      <c r="G52" s="80">
        <f>F52/E52*100</f>
        <v>95.828848741110889</v>
      </c>
      <c r="H52" s="81">
        <f>+'PKK DKPP'!I243</f>
        <v>100</v>
      </c>
      <c r="I52" s="82">
        <f>+'PKK DKPP'!I247</f>
        <v>98.609616247036968</v>
      </c>
      <c r="J52" s="154" t="s">
        <v>434</v>
      </c>
      <c r="K52" s="132">
        <v>716600</v>
      </c>
      <c r="L52" s="49"/>
      <c r="M52" s="50">
        <f>IF(H52&gt;=G52,0,1)</f>
        <v>0</v>
      </c>
    </row>
    <row r="53" spans="1:13" s="50" customFormat="1" ht="14.25" x14ac:dyDescent="0.3">
      <c r="A53" s="415" t="s">
        <v>86</v>
      </c>
      <c r="B53" s="416"/>
      <c r="C53" s="416"/>
      <c r="D53" s="416"/>
      <c r="E53" s="124">
        <f>SUM(E50:E52)</f>
        <v>384062700</v>
      </c>
      <c r="F53" s="124">
        <f>SUM(F50:F52)</f>
        <v>289446613</v>
      </c>
      <c r="G53" s="84">
        <f>F53/E53*100</f>
        <v>75.364416539278608</v>
      </c>
      <c r="H53" s="85">
        <f>AVERAGE(H50:H52)</f>
        <v>100</v>
      </c>
      <c r="I53" s="85">
        <f>AVERAGE(I50:I52)</f>
        <v>96.986477635535508</v>
      </c>
      <c r="J53" s="163"/>
      <c r="K53" s="132"/>
      <c r="L53" s="49"/>
    </row>
    <row r="54" spans="1:13" s="50" customFormat="1" ht="8.25" customHeight="1" x14ac:dyDescent="0.3">
      <c r="A54" s="162"/>
      <c r="B54" s="68"/>
      <c r="C54" s="87"/>
      <c r="D54" s="88"/>
      <c r="E54" s="89"/>
      <c r="F54" s="90"/>
      <c r="G54" s="91"/>
      <c r="H54" s="92"/>
      <c r="I54" s="92"/>
      <c r="J54" s="152"/>
      <c r="K54" s="132"/>
      <c r="L54" s="49"/>
    </row>
    <row r="55" spans="1:13" s="55" customFormat="1" ht="40.5" customHeight="1" x14ac:dyDescent="0.2">
      <c r="A55" s="156">
        <v>18</v>
      </c>
      <c r="B55" s="69" t="s">
        <v>162</v>
      </c>
      <c r="C55" s="98" t="s">
        <v>133</v>
      </c>
      <c r="D55" s="99" t="s">
        <v>163</v>
      </c>
      <c r="E55" s="100">
        <f>+'PKK DKPP'!G249</f>
        <v>139355000</v>
      </c>
      <c r="F55" s="79">
        <f>+'PKK DKPP'!H249</f>
        <v>117634175</v>
      </c>
      <c r="G55" s="80">
        <f>F55/E55*100</f>
        <v>84.413314915144781</v>
      </c>
      <c r="H55" s="81">
        <f>AVERAGE('PKK DKPP'!I251:I253)</f>
        <v>100</v>
      </c>
      <c r="I55" s="82">
        <f>+'PKK DKPP'!I258</f>
        <v>97.40221915252414</v>
      </c>
      <c r="J55" s="154" t="s">
        <v>434</v>
      </c>
      <c r="K55" s="133">
        <v>825100</v>
      </c>
      <c r="L55" s="54"/>
      <c r="M55" s="50">
        <f>IF(H55&gt;=G55,0,1)</f>
        <v>0</v>
      </c>
    </row>
    <row r="56" spans="1:13" s="50" customFormat="1" ht="14.25" x14ac:dyDescent="0.3">
      <c r="A56" s="415" t="s">
        <v>87</v>
      </c>
      <c r="B56" s="416"/>
      <c r="C56" s="416"/>
      <c r="D56" s="416"/>
      <c r="E56" s="124">
        <f>SUM(E55)</f>
        <v>139355000</v>
      </c>
      <c r="F56" s="124">
        <f>SUM(F55)</f>
        <v>117634175</v>
      </c>
      <c r="G56" s="84">
        <f>F56/E56*100</f>
        <v>84.413314915144781</v>
      </c>
      <c r="H56" s="84">
        <f>AVERAGE(H55)</f>
        <v>100</v>
      </c>
      <c r="I56" s="84">
        <f>AVERAGE(I55)</f>
        <v>97.40221915252414</v>
      </c>
      <c r="J56" s="163"/>
      <c r="K56" s="132"/>
      <c r="L56" s="49"/>
    </row>
    <row r="57" spans="1:13" s="50" customFormat="1" ht="9" customHeight="1" x14ac:dyDescent="0.3">
      <c r="A57" s="162"/>
      <c r="B57" s="68"/>
      <c r="C57" s="87"/>
      <c r="D57" s="88"/>
      <c r="E57" s="89"/>
      <c r="F57" s="90"/>
      <c r="G57" s="91"/>
      <c r="H57" s="92"/>
      <c r="I57" s="92"/>
      <c r="J57" s="152"/>
      <c r="K57" s="132"/>
      <c r="L57" s="49"/>
    </row>
    <row r="58" spans="1:13" s="55" customFormat="1" ht="36.75" customHeight="1" x14ac:dyDescent="0.2">
      <c r="A58" s="153">
        <v>19</v>
      </c>
      <c r="B58" s="56" t="s">
        <v>164</v>
      </c>
      <c r="C58" s="93" t="s">
        <v>133</v>
      </c>
      <c r="D58" s="53" t="s">
        <v>165</v>
      </c>
      <c r="E58" s="94">
        <f>+'PKK DKPP'!G260</f>
        <v>102998000</v>
      </c>
      <c r="F58" s="95">
        <f>+'PKK DKPP'!H260</f>
        <v>95924420</v>
      </c>
      <c r="G58" s="96">
        <f>F58/E58*100</f>
        <v>93.132313248800941</v>
      </c>
      <c r="H58" s="92">
        <f>+'PKK DKPP'!I262</f>
        <v>100</v>
      </c>
      <c r="I58" s="97">
        <f>+'PKK DKPP'!I265</f>
        <v>97.710771082933647</v>
      </c>
      <c r="J58" s="147" t="s">
        <v>434</v>
      </c>
      <c r="K58" s="133">
        <v>825100</v>
      </c>
      <c r="L58" s="54"/>
      <c r="M58" s="50">
        <f>IF(H58&gt;=G58,0,1)</f>
        <v>0</v>
      </c>
    </row>
    <row r="59" spans="1:13" s="50" customFormat="1" ht="39" customHeight="1" x14ac:dyDescent="0.3">
      <c r="A59" s="153"/>
      <c r="B59" s="56"/>
      <c r="C59" s="93" t="s">
        <v>136</v>
      </c>
      <c r="D59" s="53" t="s">
        <v>166</v>
      </c>
      <c r="E59" s="94">
        <f>+'PKK DKPP'!G267</f>
        <v>47686000</v>
      </c>
      <c r="F59" s="95">
        <f>+'PKK DKPP'!H267</f>
        <v>43079800</v>
      </c>
      <c r="G59" s="96">
        <f>F59/E59*100</f>
        <v>90.340561170993581</v>
      </c>
      <c r="H59" s="92">
        <f>AVERAGE('PKK DKPP'!I269:I269)</f>
        <v>95</v>
      </c>
      <c r="I59" s="97">
        <f>+'PKK DKPP'!I272</f>
        <v>93.446853723664518</v>
      </c>
      <c r="J59" s="147" t="s">
        <v>434</v>
      </c>
      <c r="K59" s="132">
        <v>825100</v>
      </c>
      <c r="L59" s="49"/>
      <c r="M59" s="50">
        <f>IF(H59&gt;=G59,0,1)</f>
        <v>0</v>
      </c>
    </row>
    <row r="60" spans="1:13" s="50" customFormat="1" ht="42.75" customHeight="1" x14ac:dyDescent="0.3">
      <c r="A60" s="153"/>
      <c r="B60" s="56"/>
      <c r="C60" s="93" t="s">
        <v>155</v>
      </c>
      <c r="D60" s="53" t="s">
        <v>167</v>
      </c>
      <c r="E60" s="94">
        <f>+'PKK DKPP'!G274</f>
        <v>28058000</v>
      </c>
      <c r="F60" s="95">
        <f>+'PKK DKPP'!H274</f>
        <v>25395070</v>
      </c>
      <c r="G60" s="96">
        <f>F60/E60*100</f>
        <v>90.509195238434671</v>
      </c>
      <c r="H60" s="92">
        <f>'PKK DKPP'!I276</f>
        <v>100</v>
      </c>
      <c r="I60" s="97">
        <f>+'PKK DKPP'!I279</f>
        <v>96.836398412811562</v>
      </c>
      <c r="J60" s="147" t="s">
        <v>434</v>
      </c>
      <c r="K60" s="132">
        <v>825100</v>
      </c>
      <c r="L60" s="49"/>
      <c r="M60" s="50">
        <f>IF(H60&gt;=G60,0,1)</f>
        <v>0</v>
      </c>
    </row>
    <row r="61" spans="1:13" s="50" customFormat="1" ht="27" customHeight="1" x14ac:dyDescent="0.3">
      <c r="A61" s="153"/>
      <c r="B61" s="56"/>
      <c r="C61" s="93" t="s">
        <v>139</v>
      </c>
      <c r="D61" s="53" t="s">
        <v>276</v>
      </c>
      <c r="E61" s="94">
        <f>+'PKK DKPP'!G281</f>
        <v>48342000</v>
      </c>
      <c r="F61" s="95">
        <f>+'PKK DKPP'!H281</f>
        <v>42333755</v>
      </c>
      <c r="G61" s="96">
        <f>F61/E61*100</f>
        <v>87.57137685656366</v>
      </c>
      <c r="H61" s="92">
        <f>+'PKK DKPP'!I283</f>
        <v>100</v>
      </c>
      <c r="I61" s="97">
        <f>+'PKK DKPP'!I286</f>
        <v>92.523792285521225</v>
      </c>
      <c r="J61" s="147" t="s">
        <v>434</v>
      </c>
      <c r="K61" s="132">
        <v>825100</v>
      </c>
      <c r="L61" s="49"/>
      <c r="M61" s="50">
        <f>IF(H61&gt;=G61,0,1)</f>
        <v>0</v>
      </c>
    </row>
    <row r="62" spans="1:13" s="50" customFormat="1" ht="14.25" x14ac:dyDescent="0.3">
      <c r="A62" s="415" t="s">
        <v>88</v>
      </c>
      <c r="B62" s="416"/>
      <c r="C62" s="416"/>
      <c r="D62" s="416"/>
      <c r="E62" s="125">
        <f>SUM(E58:E61)</f>
        <v>227084000</v>
      </c>
      <c r="F62" s="124">
        <f>SUM(F58:F61)</f>
        <v>206733045</v>
      </c>
      <c r="G62" s="84">
        <f>F62/E62*100</f>
        <v>91.038137869686992</v>
      </c>
      <c r="H62" s="85">
        <f>AVERAGE(H58:H61)</f>
        <v>98.75</v>
      </c>
      <c r="I62" s="85">
        <f>AVERAGE(I58:I61)</f>
        <v>95.129453876232731</v>
      </c>
      <c r="J62" s="155"/>
      <c r="K62" s="132"/>
      <c r="L62" s="49"/>
    </row>
    <row r="63" spans="1:13" s="50" customFormat="1" ht="8.25" customHeight="1" x14ac:dyDescent="0.3">
      <c r="A63" s="146"/>
      <c r="B63" s="56"/>
      <c r="C63" s="77"/>
      <c r="D63" s="53"/>
      <c r="E63" s="116"/>
      <c r="F63" s="90"/>
      <c r="G63" s="91"/>
      <c r="H63" s="92"/>
      <c r="I63" s="92"/>
      <c r="J63" s="152"/>
      <c r="K63" s="132">
        <v>0</v>
      </c>
      <c r="L63" s="49"/>
    </row>
    <row r="64" spans="1:13" s="50" customFormat="1" ht="28.5" x14ac:dyDescent="0.3">
      <c r="A64" s="146">
        <v>20</v>
      </c>
      <c r="B64" s="56" t="s">
        <v>279</v>
      </c>
      <c r="C64" s="93" t="s">
        <v>150</v>
      </c>
      <c r="D64" s="53" t="s">
        <v>168</v>
      </c>
      <c r="E64" s="94">
        <f>+'PKK DKPP'!G288</f>
        <v>88190900</v>
      </c>
      <c r="F64" s="95">
        <f>+'PKK DKPP'!H288</f>
        <v>76988640</v>
      </c>
      <c r="G64" s="96">
        <f>F64/E64*100</f>
        <v>87.297714390033448</v>
      </c>
      <c r="H64" s="92">
        <f>AVERAGE('PKK DKPP'!I290:I291)</f>
        <v>100</v>
      </c>
      <c r="I64" s="97">
        <f>+'PKK DKPP'!I294</f>
        <v>95.765904796677816</v>
      </c>
      <c r="J64" s="147" t="s">
        <v>434</v>
      </c>
      <c r="K64" s="132">
        <v>215100</v>
      </c>
      <c r="L64" s="49">
        <v>99.860233918128657</v>
      </c>
      <c r="M64" s="50">
        <f>IF(H64&gt;=G64,0,1)</f>
        <v>0</v>
      </c>
    </row>
    <row r="65" spans="1:15" s="50" customFormat="1" ht="77.25" customHeight="1" x14ac:dyDescent="0.3">
      <c r="A65" s="146"/>
      <c r="B65" s="56"/>
      <c r="C65" s="93" t="s">
        <v>141</v>
      </c>
      <c r="D65" s="53" t="s">
        <v>169</v>
      </c>
      <c r="E65" s="94">
        <f>+'PKK DKPP'!G296</f>
        <v>523539700</v>
      </c>
      <c r="F65" s="95">
        <f>+'PKK DKPP'!H296</f>
        <v>516743711</v>
      </c>
      <c r="G65" s="96">
        <f>F65/E65*100</f>
        <v>98.701915251126138</v>
      </c>
      <c r="H65" s="92">
        <f>AVERAGE('PKK DKPP'!I298:I302)</f>
        <v>100</v>
      </c>
      <c r="I65" s="97">
        <f>+'PKK DKPP'!I306</f>
        <v>99.837739406390767</v>
      </c>
      <c r="J65" s="147" t="s">
        <v>439</v>
      </c>
      <c r="K65" s="132">
        <v>762900</v>
      </c>
      <c r="L65" s="49">
        <v>99.87</v>
      </c>
      <c r="M65" s="50">
        <f>IF(H65&gt;=G65,0,1)</f>
        <v>0</v>
      </c>
    </row>
    <row r="66" spans="1:15" s="55" customFormat="1" ht="29.25" customHeight="1" x14ac:dyDescent="0.2">
      <c r="A66" s="146"/>
      <c r="B66" s="56"/>
      <c r="C66" s="93" t="s">
        <v>170</v>
      </c>
      <c r="D66" s="53" t="s">
        <v>171</v>
      </c>
      <c r="E66" s="94">
        <f>+'PKK DKPP'!G308</f>
        <v>31676000</v>
      </c>
      <c r="F66" s="95">
        <f>+'PKK DKPP'!H308</f>
        <v>26611900</v>
      </c>
      <c r="G66" s="96">
        <f>F66/E66*100</f>
        <v>84.012817274908443</v>
      </c>
      <c r="H66" s="92">
        <f>AVERAGE('PKK DKPP'!I310:I312)</f>
        <v>93.888888888888872</v>
      </c>
      <c r="I66" s="97">
        <f>+'PKK DKPP'!I315</f>
        <v>91.135896788315023</v>
      </c>
      <c r="J66" s="147" t="s">
        <v>434</v>
      </c>
      <c r="K66" s="133">
        <v>6415420</v>
      </c>
      <c r="L66" s="54">
        <v>99.18</v>
      </c>
      <c r="M66" s="50">
        <f>IF(H66&gt;=G66,0,1)</f>
        <v>0</v>
      </c>
    </row>
    <row r="67" spans="1:15" s="50" customFormat="1" ht="28.5" x14ac:dyDescent="0.3">
      <c r="A67" s="149"/>
      <c r="B67" s="69" t="s">
        <v>137</v>
      </c>
      <c r="C67" s="98">
        <v>10</v>
      </c>
      <c r="D67" s="99" t="s">
        <v>172</v>
      </c>
      <c r="E67" s="100">
        <f>+'PKK DKPP'!G317</f>
        <v>323705100</v>
      </c>
      <c r="F67" s="79">
        <f>+'PKK DKPP'!H317</f>
        <v>231301015</v>
      </c>
      <c r="G67" s="80">
        <f>F67/E67*100</f>
        <v>71.454238750022782</v>
      </c>
      <c r="H67" s="81">
        <f>AVERAGE('PKK DKPP'!I319:I320)</f>
        <v>95.833333333333329</v>
      </c>
      <c r="I67" s="82">
        <f>+'PKK DKPP'!I324</f>
        <v>77.430181083337885</v>
      </c>
      <c r="J67" s="154" t="s">
        <v>434</v>
      </c>
      <c r="K67" s="132">
        <v>204600</v>
      </c>
      <c r="L67" s="49">
        <v>99.87</v>
      </c>
      <c r="M67" s="50">
        <f>IF(H67&gt;=G67,0,1)</f>
        <v>0</v>
      </c>
      <c r="O67" s="367">
        <f>+E67-F67</f>
        <v>92404085</v>
      </c>
    </row>
    <row r="68" spans="1:15" s="50" customFormat="1" ht="14.25" x14ac:dyDescent="0.3">
      <c r="A68" s="415" t="s">
        <v>89</v>
      </c>
      <c r="B68" s="416"/>
      <c r="C68" s="416"/>
      <c r="D68" s="416"/>
      <c r="E68" s="121">
        <f>SUM(E64:E67)</f>
        <v>967111700</v>
      </c>
      <c r="F68" s="121">
        <f>SUM(F64:F67)</f>
        <v>851645266</v>
      </c>
      <c r="G68" s="84">
        <f>F68/E68*100</f>
        <v>88.06069309263863</v>
      </c>
      <c r="H68" s="84">
        <f>AVERAGE(H64:H67)</f>
        <v>97.430555555555543</v>
      </c>
      <c r="I68" s="84">
        <f>AVERAGE(I64:I67)</f>
        <v>91.042430518680362</v>
      </c>
      <c r="J68" s="155"/>
      <c r="K68" s="132">
        <v>0</v>
      </c>
      <c r="L68" s="49"/>
    </row>
    <row r="69" spans="1:15" s="50" customFormat="1" ht="9.75" customHeight="1" x14ac:dyDescent="0.3">
      <c r="A69" s="151"/>
      <c r="B69" s="114"/>
      <c r="C69" s="87"/>
      <c r="D69" s="88"/>
      <c r="E69" s="120"/>
      <c r="F69" s="90"/>
      <c r="G69" s="91"/>
      <c r="H69" s="92"/>
      <c r="I69" s="92"/>
      <c r="J69" s="152"/>
      <c r="K69" s="132"/>
      <c r="L69" s="49"/>
    </row>
    <row r="70" spans="1:15" s="50" customFormat="1" ht="30" customHeight="1" x14ac:dyDescent="0.3">
      <c r="A70" s="146">
        <v>21</v>
      </c>
      <c r="B70" s="56" t="s">
        <v>324</v>
      </c>
      <c r="C70" s="93" t="s">
        <v>138</v>
      </c>
      <c r="D70" s="53" t="s">
        <v>173</v>
      </c>
      <c r="E70" s="94">
        <f>+'PKK DKPP'!G326</f>
        <v>20969000</v>
      </c>
      <c r="F70" s="95">
        <f>+'PKK DKPP'!H326</f>
        <v>19237400</v>
      </c>
      <c r="G70" s="96">
        <f>F70/E70*100</f>
        <v>91.742095474271551</v>
      </c>
      <c r="H70" s="92">
        <f>+'PKK DKPP'!I328</f>
        <v>92</v>
      </c>
      <c r="I70" s="97">
        <f>+'PKK DKPP'!I331</f>
        <v>91.914031824757174</v>
      </c>
      <c r="J70" s="164" t="s">
        <v>400</v>
      </c>
      <c r="K70" s="132">
        <v>228400</v>
      </c>
      <c r="L70" s="49">
        <v>99.693381661968047</v>
      </c>
      <c r="M70" s="50">
        <f>IF(H70&gt;=G70,0,1)</f>
        <v>0</v>
      </c>
    </row>
    <row r="71" spans="1:15" s="50" customFormat="1" ht="97.5" customHeight="1" x14ac:dyDescent="0.3">
      <c r="A71" s="149"/>
      <c r="B71" s="69"/>
      <c r="C71" s="98" t="s">
        <v>139</v>
      </c>
      <c r="D71" s="99" t="s">
        <v>174</v>
      </c>
      <c r="E71" s="100">
        <f>+'PKK DKPP'!G333</f>
        <v>834024900</v>
      </c>
      <c r="F71" s="79">
        <f>+'PKK DKPP'!H333</f>
        <v>761495140</v>
      </c>
      <c r="G71" s="80">
        <f>F71/E71*100</f>
        <v>91.303645730481193</v>
      </c>
      <c r="H71" s="81">
        <f>AVERAGE('PKK DKPP'!I335:I336)</f>
        <v>100</v>
      </c>
      <c r="I71" s="82">
        <f>+'PKK DKPP'!I340</f>
        <v>98.260729146096239</v>
      </c>
      <c r="J71" s="165" t="s">
        <v>440</v>
      </c>
      <c r="K71" s="132">
        <v>159519180</v>
      </c>
      <c r="L71" s="49">
        <v>97.9</v>
      </c>
      <c r="M71" s="50">
        <f>IF(H71&gt;=G71,0,1)</f>
        <v>0</v>
      </c>
    </row>
    <row r="72" spans="1:15" s="50" customFormat="1" ht="14.25" x14ac:dyDescent="0.3">
      <c r="A72" s="415" t="s">
        <v>90</v>
      </c>
      <c r="B72" s="416"/>
      <c r="C72" s="416"/>
      <c r="D72" s="416"/>
      <c r="E72" s="121">
        <f>SUM(E70:E71)</f>
        <v>854993900</v>
      </c>
      <c r="F72" s="121">
        <f>SUM(F70:F71)</f>
        <v>780732540</v>
      </c>
      <c r="G72" s="84">
        <f>F72/E72*100</f>
        <v>91.31439885126666</v>
      </c>
      <c r="H72" s="85">
        <f>AVERAGE(H70:H71)</f>
        <v>96</v>
      </c>
      <c r="I72" s="85">
        <f>AVERAGE(I70:I71)</f>
        <v>95.087380485426706</v>
      </c>
      <c r="J72" s="166"/>
      <c r="K72" s="132">
        <v>0</v>
      </c>
      <c r="L72" s="49"/>
    </row>
    <row r="73" spans="1:15" s="50" customFormat="1" ht="10.5" customHeight="1" x14ac:dyDescent="0.3">
      <c r="A73" s="151"/>
      <c r="B73" s="68"/>
      <c r="C73" s="87"/>
      <c r="D73" s="88"/>
      <c r="E73" s="120"/>
      <c r="F73" s="90"/>
      <c r="G73" s="91"/>
      <c r="H73" s="92"/>
      <c r="I73" s="92"/>
      <c r="J73" s="167"/>
      <c r="K73" s="132"/>
      <c r="L73" s="49"/>
    </row>
    <row r="74" spans="1:15" s="50" customFormat="1" ht="28.5" x14ac:dyDescent="0.3">
      <c r="A74" s="146">
        <v>25</v>
      </c>
      <c r="B74" s="56" t="s">
        <v>290</v>
      </c>
      <c r="C74" s="93" t="s">
        <v>133</v>
      </c>
      <c r="D74" s="53" t="s">
        <v>291</v>
      </c>
      <c r="E74" s="94">
        <f>+'PKK DKPP'!G342</f>
        <v>23755800</v>
      </c>
      <c r="F74" s="95">
        <f>+'PKK DKPP'!H342</f>
        <v>20817850</v>
      </c>
      <c r="G74" s="96">
        <f>F74/E74*100</f>
        <v>87.632704434285529</v>
      </c>
      <c r="H74" s="92">
        <f>AVERAGE('PKK DKPP'!I344:I345)</f>
        <v>90</v>
      </c>
      <c r="I74" s="97">
        <f>'PKK DKPP'!I348</f>
        <v>89.408176108571382</v>
      </c>
      <c r="J74" s="147" t="s">
        <v>434</v>
      </c>
      <c r="K74" s="132">
        <v>310250</v>
      </c>
      <c r="L74" s="49">
        <v>99.91</v>
      </c>
      <c r="M74" s="50">
        <f>IF(H74&gt;=G74,0,1)</f>
        <v>0</v>
      </c>
    </row>
    <row r="75" spans="1:15" s="50" customFormat="1" ht="14.25" x14ac:dyDescent="0.3">
      <c r="A75" s="415" t="s">
        <v>91</v>
      </c>
      <c r="B75" s="416"/>
      <c r="C75" s="416"/>
      <c r="D75" s="416"/>
      <c r="E75" s="121">
        <f>SUM(E74)</f>
        <v>23755800</v>
      </c>
      <c r="F75" s="121">
        <f>SUM(F74)</f>
        <v>20817850</v>
      </c>
      <c r="G75" s="84">
        <f>F75/E75*100</f>
        <v>87.632704434285529</v>
      </c>
      <c r="H75" s="85">
        <f>AVERAGE(H74)</f>
        <v>90</v>
      </c>
      <c r="I75" s="85">
        <f>AVERAGE(I74)</f>
        <v>89.408176108571382</v>
      </c>
      <c r="J75" s="166"/>
      <c r="K75" s="132"/>
      <c r="L75" s="49"/>
    </row>
    <row r="76" spans="1:15" s="50" customFormat="1" ht="14.25" x14ac:dyDescent="0.3">
      <c r="A76" s="151"/>
      <c r="B76" s="68"/>
      <c r="C76" s="115"/>
      <c r="D76" s="88"/>
      <c r="E76" s="116"/>
      <c r="F76" s="90"/>
      <c r="G76" s="91"/>
      <c r="H76" s="92"/>
      <c r="I76" s="92"/>
      <c r="J76" s="167"/>
      <c r="K76" s="132">
        <v>0</v>
      </c>
      <c r="L76" s="49"/>
    </row>
    <row r="77" spans="1:15" s="50" customFormat="1" ht="28.5" x14ac:dyDescent="0.3">
      <c r="A77" s="146">
        <v>26</v>
      </c>
      <c r="B77" s="56" t="s">
        <v>294</v>
      </c>
      <c r="C77" s="126" t="s">
        <v>133</v>
      </c>
      <c r="D77" s="76" t="s">
        <v>175</v>
      </c>
      <c r="E77" s="94">
        <f>+'PKK DKPP'!G350</f>
        <v>57305600</v>
      </c>
      <c r="F77" s="95">
        <f>+'PKK DKPP'!H350</f>
        <v>51393670</v>
      </c>
      <c r="G77" s="96">
        <f>F77/E77*100</f>
        <v>89.683503880947057</v>
      </c>
      <c r="H77" s="92">
        <f>+'PKK DKPP'!I352</f>
        <v>91.67</v>
      </c>
      <c r="I77" s="97">
        <f>+'PKK DKPP'!I355</f>
        <v>91.007834626982358</v>
      </c>
      <c r="J77" s="164" t="s">
        <v>434</v>
      </c>
      <c r="K77" s="132">
        <v>987222</v>
      </c>
      <c r="L77" s="49">
        <v>99.83</v>
      </c>
      <c r="M77" s="50">
        <f>IF(H77&gt;=G77,0,1)</f>
        <v>0</v>
      </c>
    </row>
    <row r="78" spans="1:15" s="50" customFormat="1" ht="38.25" x14ac:dyDescent="0.3">
      <c r="A78" s="146"/>
      <c r="B78" s="56"/>
      <c r="C78" s="126" t="s">
        <v>136</v>
      </c>
      <c r="D78" s="76" t="s">
        <v>297</v>
      </c>
      <c r="E78" s="94">
        <f>+'PKK DKPP'!G357</f>
        <v>26873000</v>
      </c>
      <c r="F78" s="95">
        <f>+'PKK DKPP'!H357</f>
        <v>20703750</v>
      </c>
      <c r="G78" s="96">
        <f>F78/E78*100</f>
        <v>77.042942730621817</v>
      </c>
      <c r="H78" s="92">
        <f>AVERAGE('PKK DKPP'!I359:I360)</f>
        <v>100</v>
      </c>
      <c r="I78" s="97">
        <f>+'PKK DKPP'!I364</f>
        <v>95.408588546124363</v>
      </c>
      <c r="J78" s="158" t="s">
        <v>434</v>
      </c>
      <c r="K78" s="132">
        <v>1088900</v>
      </c>
      <c r="L78" s="49">
        <v>99.79</v>
      </c>
      <c r="M78" s="50">
        <f>IF(H78&gt;=G78,0,1)</f>
        <v>0</v>
      </c>
    </row>
    <row r="79" spans="1:15" s="50" customFormat="1" ht="38.25" x14ac:dyDescent="0.3">
      <c r="A79" s="146"/>
      <c r="B79" s="76"/>
      <c r="C79" s="93" t="s">
        <v>155</v>
      </c>
      <c r="D79" s="53" t="s">
        <v>325</v>
      </c>
      <c r="E79" s="94">
        <f>+'PKK DKPP'!G366</f>
        <v>27547000</v>
      </c>
      <c r="F79" s="95">
        <f>+'PKK DKPP'!H366</f>
        <v>25442660</v>
      </c>
      <c r="G79" s="96">
        <f>F79/E79*100</f>
        <v>92.360910443968493</v>
      </c>
      <c r="H79" s="92">
        <f>+'PKK DKPP'!I368</f>
        <v>100</v>
      </c>
      <c r="I79" s="97">
        <f>+'PKK DKPP'!I371</f>
        <v>97.45363681465615</v>
      </c>
      <c r="J79" s="158" t="s">
        <v>441</v>
      </c>
      <c r="K79" s="132">
        <v>1088700</v>
      </c>
      <c r="L79" s="49">
        <v>99.68</v>
      </c>
      <c r="M79" s="50">
        <f>IF(H79&gt;=G79,0,1)</f>
        <v>0</v>
      </c>
    </row>
    <row r="80" spans="1:15" s="50" customFormat="1" ht="28.5" x14ac:dyDescent="0.3">
      <c r="A80" s="149"/>
      <c r="B80" s="110" t="s">
        <v>137</v>
      </c>
      <c r="C80" s="98" t="s">
        <v>150</v>
      </c>
      <c r="D80" s="99" t="s">
        <v>176</v>
      </c>
      <c r="E80" s="100">
        <f>+'PKK DKPP'!G373</f>
        <v>326952000</v>
      </c>
      <c r="F80" s="79">
        <f>+'PKK DKPP'!H373</f>
        <v>254784580</v>
      </c>
      <c r="G80" s="80">
        <f>F80/E80*100</f>
        <v>77.927212557194935</v>
      </c>
      <c r="H80" s="81">
        <f>AVERAGE('PKK DKPP'!I375:I377)</f>
        <v>91.666666666666671</v>
      </c>
      <c r="I80" s="82">
        <f>+'PKK DKPP'!I380</f>
        <v>90.585442511438984</v>
      </c>
      <c r="J80" s="165" t="s">
        <v>434</v>
      </c>
      <c r="K80" s="132">
        <v>1361726</v>
      </c>
      <c r="L80" s="49">
        <v>100</v>
      </c>
      <c r="M80" s="50">
        <f>IF(H80&gt;=G80,0,1)</f>
        <v>0</v>
      </c>
    </row>
    <row r="81" spans="1:13" s="50" customFormat="1" ht="14.25" x14ac:dyDescent="0.3">
      <c r="A81" s="415" t="s">
        <v>92</v>
      </c>
      <c r="B81" s="416"/>
      <c r="C81" s="416"/>
      <c r="D81" s="416"/>
      <c r="E81" s="124">
        <f>SUM(E77:E80)</f>
        <v>438677600</v>
      </c>
      <c r="F81" s="124">
        <f>SUM(F77:F80)</f>
        <v>352324660</v>
      </c>
      <c r="G81" s="84">
        <f>F81/E81*100</f>
        <v>80.31516995625033</v>
      </c>
      <c r="H81" s="85">
        <f>AVERAGE(H77:H80)</f>
        <v>95.834166666666675</v>
      </c>
      <c r="I81" s="85">
        <f>AVERAGE(I77:I80)</f>
        <v>93.613875624800471</v>
      </c>
      <c r="J81" s="166"/>
      <c r="K81" s="132"/>
      <c r="L81" s="49"/>
    </row>
    <row r="82" spans="1:13" s="50" customFormat="1" ht="10.5" customHeight="1" x14ac:dyDescent="0.3">
      <c r="A82" s="160"/>
      <c r="B82" s="123"/>
      <c r="C82" s="87"/>
      <c r="D82" s="88"/>
      <c r="E82" s="116"/>
      <c r="F82" s="90"/>
      <c r="G82" s="91"/>
      <c r="H82" s="92"/>
      <c r="I82" s="92"/>
      <c r="J82" s="167"/>
      <c r="K82" s="132">
        <v>0</v>
      </c>
      <c r="L82" s="49"/>
    </row>
    <row r="83" spans="1:13" s="50" customFormat="1" ht="28.5" x14ac:dyDescent="0.3">
      <c r="A83" s="146">
        <v>27</v>
      </c>
      <c r="B83" s="56" t="s">
        <v>326</v>
      </c>
      <c r="C83" s="93" t="s">
        <v>133</v>
      </c>
      <c r="D83" s="76" t="s">
        <v>177</v>
      </c>
      <c r="E83" s="94">
        <f>+'PKK DKPP'!G382</f>
        <v>48772000</v>
      </c>
      <c r="F83" s="95">
        <f>+'PKK DKPP'!H382</f>
        <v>44177850</v>
      </c>
      <c r="G83" s="96">
        <f>F83/E83*100</f>
        <v>90.580353481505782</v>
      </c>
      <c r="H83" s="92">
        <f>+'PKK DKPP'!I384</f>
        <v>91.666666666666657</v>
      </c>
      <c r="I83" s="97">
        <f>+'PKK DKPP'!I387</f>
        <v>91.304562271613051</v>
      </c>
      <c r="J83" s="164" t="s">
        <v>434</v>
      </c>
      <c r="K83" s="132">
        <v>350000</v>
      </c>
      <c r="L83" s="49">
        <v>99.84</v>
      </c>
      <c r="M83" s="50">
        <f>IF(H83&gt;=G83,0,1)</f>
        <v>0</v>
      </c>
    </row>
    <row r="84" spans="1:13" s="50" customFormat="1" ht="25.5" x14ac:dyDescent="0.3">
      <c r="A84" s="146"/>
      <c r="B84" s="56"/>
      <c r="C84" s="93" t="s">
        <v>138</v>
      </c>
      <c r="D84" s="53" t="s">
        <v>178</v>
      </c>
      <c r="E84" s="94">
        <f>+'PKK DKPP'!G389</f>
        <v>16972000</v>
      </c>
      <c r="F84" s="95">
        <f>+'PKK DKPP'!H389</f>
        <v>15341340</v>
      </c>
      <c r="G84" s="96">
        <f>F84/E84*100</f>
        <v>90.392057506481265</v>
      </c>
      <c r="H84" s="92">
        <f>AVERAGE('PKK DKPP'!I391:I392)</f>
        <v>100</v>
      </c>
      <c r="I84" s="97">
        <f>+'PKK DKPP'!I396</f>
        <v>78.078411501296245</v>
      </c>
      <c r="J84" s="158" t="s">
        <v>400</v>
      </c>
      <c r="K84" s="132">
        <v>587812</v>
      </c>
      <c r="L84" s="49">
        <v>99.92</v>
      </c>
      <c r="M84" s="50">
        <f>IF(H84&gt;=G84,0,1)</f>
        <v>0</v>
      </c>
    </row>
    <row r="85" spans="1:13" s="50" customFormat="1" ht="28.5" x14ac:dyDescent="0.3">
      <c r="A85" s="149"/>
      <c r="B85" s="110"/>
      <c r="C85" s="98" t="s">
        <v>155</v>
      </c>
      <c r="D85" s="99" t="s">
        <v>179</v>
      </c>
      <c r="E85" s="100">
        <f>+'PKK DKPP'!G398</f>
        <v>96313800</v>
      </c>
      <c r="F85" s="79">
        <f>+'PKK DKPP'!H398</f>
        <v>91478081</v>
      </c>
      <c r="G85" s="80">
        <f>F85/E85*100</f>
        <v>94.979204433840209</v>
      </c>
      <c r="H85" s="81">
        <f>AVERAGE('PKK DKPP'!I400:I401)</f>
        <v>96.666666666666671</v>
      </c>
      <c r="I85" s="82">
        <f>+'PKK DKPP'!I406</f>
        <v>97.496534072306716</v>
      </c>
      <c r="J85" s="168" t="s">
        <v>434</v>
      </c>
      <c r="K85" s="132">
        <v>6504400</v>
      </c>
      <c r="L85" s="49">
        <v>99.1</v>
      </c>
      <c r="M85" s="50">
        <f>IF(H85&gt;=G85,0,1)</f>
        <v>0</v>
      </c>
    </row>
    <row r="86" spans="1:13" s="50" customFormat="1" ht="14.25" x14ac:dyDescent="0.3">
      <c r="A86" s="415" t="s">
        <v>93</v>
      </c>
      <c r="B86" s="416"/>
      <c r="C86" s="416"/>
      <c r="D86" s="416"/>
      <c r="E86" s="124">
        <f>SUM(E83:E85)</f>
        <v>162057800</v>
      </c>
      <c r="F86" s="124">
        <f>SUM(F83:F85)</f>
        <v>150997271</v>
      </c>
      <c r="G86" s="84">
        <f>F86/E86*100</f>
        <v>93.174948074082209</v>
      </c>
      <c r="H86" s="85">
        <f>AVERAGE(H83:H85)</f>
        <v>96.1111111111111</v>
      </c>
      <c r="I86" s="85">
        <f>AVERAGE(I83:I85)</f>
        <v>88.959835948405328</v>
      </c>
      <c r="J86" s="166"/>
      <c r="K86" s="132"/>
      <c r="L86" s="49">
        <v>99.87</v>
      </c>
    </row>
    <row r="87" spans="1:13" s="50" customFormat="1" ht="6.75" customHeight="1" x14ac:dyDescent="0.25">
      <c r="A87" s="169"/>
      <c r="B87" s="127"/>
      <c r="C87" s="127"/>
      <c r="D87" s="127"/>
      <c r="E87" s="128"/>
      <c r="F87" s="128"/>
      <c r="G87" s="129"/>
      <c r="H87" s="130">
        <f>AVERAGE(H85,H84,H83,H80,H79,H78,H77,H74,H71,H70,H67,H66,H65,H64,H61,H60,H59,H58,H55,H52,H51,H50,H47,H46,H45,H43,H40,H37,H34,H33,H30,H29,H28,H27,H26,H25,H24,H21,H20,H19,H18,H17,H16,H15,H14,H13,H12,H11,H10,H9,H8)</f>
        <v>94.153908653707532</v>
      </c>
      <c r="I87" s="131"/>
      <c r="J87" s="170"/>
      <c r="K87" s="136"/>
      <c r="L87" s="49"/>
    </row>
    <row r="88" spans="1:13" s="309" customFormat="1" ht="15" thickBot="1" x14ac:dyDescent="0.3">
      <c r="A88" s="303"/>
      <c r="B88" s="417" t="s">
        <v>180</v>
      </c>
      <c r="C88" s="418"/>
      <c r="D88" s="419"/>
      <c r="E88" s="304">
        <f>SUM(E22,E31,E35,E38,E41,E44,E48,E53,E56,E62,E68,E72,E75,E81,E86)</f>
        <v>6032333000</v>
      </c>
      <c r="F88" s="304">
        <f>SUM(F22,F31,F35,F38,F41,F44,F48,F53,F56,F62,F68,F72,F75,F81,F86)</f>
        <v>5134955385</v>
      </c>
      <c r="G88" s="305">
        <f>F88/E88*100</f>
        <v>85.123871394367654</v>
      </c>
      <c r="H88" s="311">
        <f>AVERAGE(H87:H87)</f>
        <v>94.153908653707532</v>
      </c>
      <c r="I88" s="305">
        <f>AVERAGE(I8,I9,I10,I11,I12,I13,I14,I15,I16,I17,I18,I19,I20,I21,I24,I25,I26,I27,I28,I29,I30,I33,I34,I37,I40,I43,I45,I46,I47,I50,I51,I52,I55,I58,I59,I60,I61,I64,I65,I66,I67,I70,I71,I74,I77,I78,I79,I80,I83,I84,I85)</f>
        <v>90.712311378316997</v>
      </c>
      <c r="J88" s="306" t="s">
        <v>137</v>
      </c>
      <c r="K88" s="307">
        <f>SUM(K8:K86)</f>
        <v>252475691</v>
      </c>
      <c r="L88" s="308">
        <v>99.145332402698685</v>
      </c>
    </row>
    <row r="89" spans="1:13" s="50" customFormat="1" ht="14.25" x14ac:dyDescent="0.3">
      <c r="A89" s="57"/>
      <c r="B89" s="58"/>
      <c r="C89" s="59"/>
      <c r="D89" s="59"/>
      <c r="E89" s="59"/>
      <c r="F89" s="59"/>
      <c r="G89" s="58"/>
    </row>
    <row r="90" spans="1:13" s="50" customFormat="1" ht="15.75" x14ac:dyDescent="0.3">
      <c r="A90" s="60"/>
      <c r="B90" s="60"/>
      <c r="C90" s="12"/>
      <c r="E90" s="331"/>
      <c r="G90" s="12"/>
      <c r="H90" s="12" t="s">
        <v>445</v>
      </c>
      <c r="I90" s="12"/>
      <c r="J90" s="12"/>
    </row>
    <row r="91" spans="1:13" s="50" customFormat="1" ht="15.75" x14ac:dyDescent="0.3">
      <c r="A91" s="60"/>
      <c r="B91" s="61"/>
      <c r="C91" s="12"/>
      <c r="G91" s="12"/>
      <c r="H91" s="12" t="s">
        <v>313</v>
      </c>
      <c r="I91" s="12"/>
      <c r="J91" s="12"/>
    </row>
    <row r="92" spans="1:13" s="50" customFormat="1" ht="15.75" x14ac:dyDescent="0.3">
      <c r="A92" s="60"/>
      <c r="B92" s="60"/>
      <c r="C92" s="12"/>
      <c r="G92" s="12"/>
      <c r="H92" s="12" t="s">
        <v>71</v>
      </c>
      <c r="I92" s="12"/>
      <c r="J92" s="12"/>
    </row>
    <row r="93" spans="1:13" s="50" customFormat="1" ht="15.75" x14ac:dyDescent="0.3">
      <c r="A93" s="60"/>
      <c r="B93" s="60"/>
      <c r="C93" s="12"/>
      <c r="G93" s="12"/>
      <c r="H93" s="12"/>
      <c r="I93" s="12"/>
      <c r="J93" s="12"/>
    </row>
    <row r="94" spans="1:13" s="50" customFormat="1" ht="15.75" x14ac:dyDescent="0.3">
      <c r="A94" s="60"/>
      <c r="B94" s="60"/>
      <c r="C94" s="12"/>
      <c r="G94" s="12"/>
      <c r="H94" s="12"/>
      <c r="I94" s="12"/>
      <c r="J94" s="12"/>
    </row>
    <row r="95" spans="1:13" s="50" customFormat="1" ht="15.75" x14ac:dyDescent="0.3">
      <c r="A95" s="60"/>
      <c r="B95" s="62"/>
      <c r="C95" s="12"/>
      <c r="G95" s="12"/>
      <c r="H95" s="12"/>
      <c r="I95" s="12"/>
      <c r="J95" s="12"/>
    </row>
    <row r="96" spans="1:13" s="50" customFormat="1" ht="14.25" customHeight="1" x14ac:dyDescent="0.3">
      <c r="A96" s="60"/>
      <c r="B96" s="60"/>
      <c r="C96" s="13"/>
      <c r="G96" s="13"/>
      <c r="H96" s="13" t="s">
        <v>314</v>
      </c>
      <c r="I96" s="13"/>
      <c r="J96" s="13"/>
    </row>
    <row r="97" spans="1:10" s="50" customFormat="1" ht="14.25" customHeight="1" x14ac:dyDescent="0.3">
      <c r="A97" s="60"/>
      <c r="B97" s="60"/>
      <c r="C97" s="171"/>
      <c r="G97" s="171"/>
      <c r="H97" s="171" t="s">
        <v>395</v>
      </c>
      <c r="I97" s="171"/>
      <c r="J97" s="171"/>
    </row>
    <row r="98" spans="1:10" s="50" customFormat="1" ht="15.75" x14ac:dyDescent="0.2">
      <c r="C98" s="12"/>
      <c r="G98" s="12"/>
      <c r="H98" s="171" t="s">
        <v>315</v>
      </c>
      <c r="I98" s="12"/>
      <c r="J98" s="12"/>
    </row>
    <row r="99" spans="1:10" s="50" customFormat="1" x14ac:dyDescent="0.2"/>
    <row r="100" spans="1:10" s="50" customFormat="1" x14ac:dyDescent="0.2"/>
    <row r="101" spans="1:10" s="50" customFormat="1" x14ac:dyDescent="0.2"/>
    <row r="102" spans="1:10" s="50" customFormat="1" x14ac:dyDescent="0.2"/>
    <row r="103" spans="1:10" s="50" customFormat="1" x14ac:dyDescent="0.2"/>
    <row r="104" spans="1:10" s="50" customFormat="1" x14ac:dyDescent="0.2"/>
    <row r="105" spans="1:10" s="50" customFormat="1" x14ac:dyDescent="0.2"/>
    <row r="106" spans="1:10" s="50" customFormat="1" x14ac:dyDescent="0.2"/>
    <row r="107" spans="1:10" s="50" customFormat="1" x14ac:dyDescent="0.2"/>
    <row r="108" spans="1:10" s="50" customFormat="1" x14ac:dyDescent="0.2"/>
    <row r="109" spans="1:10" s="50" customFormat="1" x14ac:dyDescent="0.2"/>
    <row r="110" spans="1:10" s="50" customFormat="1" x14ac:dyDescent="0.2"/>
    <row r="111" spans="1:10" s="50" customFormat="1" x14ac:dyDescent="0.2"/>
    <row r="112" spans="1:10" s="50" customFormat="1" x14ac:dyDescent="0.2"/>
    <row r="113" s="50" customFormat="1" x14ac:dyDescent="0.2"/>
    <row r="114" s="50" customFormat="1" x14ac:dyDescent="0.2"/>
    <row r="115" s="50" customFormat="1" x14ac:dyDescent="0.2"/>
    <row r="116" s="50" customFormat="1" x14ac:dyDescent="0.2"/>
    <row r="117" s="50" customFormat="1" x14ac:dyDescent="0.2"/>
    <row r="118" s="50" customFormat="1" x14ac:dyDescent="0.2"/>
    <row r="119" s="50" customFormat="1" x14ac:dyDescent="0.2"/>
    <row r="120" s="50" customFormat="1" x14ac:dyDescent="0.2"/>
    <row r="121" s="50" customFormat="1" x14ac:dyDescent="0.2"/>
    <row r="122" s="50" customFormat="1" x14ac:dyDescent="0.2"/>
    <row r="123" s="50" customFormat="1" x14ac:dyDescent="0.2"/>
    <row r="124" s="50" customFormat="1" x14ac:dyDescent="0.2"/>
    <row r="125" s="50" customFormat="1" x14ac:dyDescent="0.2"/>
    <row r="126" s="50" customFormat="1" x14ac:dyDescent="0.2"/>
    <row r="127" s="50" customFormat="1" x14ac:dyDescent="0.2"/>
    <row r="128" s="50" customFormat="1" x14ac:dyDescent="0.2"/>
    <row r="129" s="50" customFormat="1" x14ac:dyDescent="0.2"/>
    <row r="130" s="50" customFormat="1" x14ac:dyDescent="0.2"/>
    <row r="131" s="50" customFormat="1" x14ac:dyDescent="0.2"/>
    <row r="132" s="50" customFormat="1" x14ac:dyDescent="0.2"/>
    <row r="133" s="50" customFormat="1" x14ac:dyDescent="0.2"/>
    <row r="134" s="50" customFormat="1" x14ac:dyDescent="0.2"/>
    <row r="135" s="50" customFormat="1" x14ac:dyDescent="0.2"/>
    <row r="136" s="50" customFormat="1" x14ac:dyDescent="0.2"/>
    <row r="137" s="50" customFormat="1" x14ac:dyDescent="0.2"/>
    <row r="138" s="50" customFormat="1" x14ac:dyDescent="0.2"/>
    <row r="139" s="50" customFormat="1" x14ac:dyDescent="0.2"/>
    <row r="140" s="50" customFormat="1" x14ac:dyDescent="0.2"/>
    <row r="141" s="50" customFormat="1" x14ac:dyDescent="0.2"/>
    <row r="142" s="50" customFormat="1" x14ac:dyDescent="0.2"/>
    <row r="143" s="50" customFormat="1" x14ac:dyDescent="0.2"/>
    <row r="144" s="50" customFormat="1" x14ac:dyDescent="0.2"/>
    <row r="145" s="50" customFormat="1" x14ac:dyDescent="0.2"/>
    <row r="146" s="50" customFormat="1" x14ac:dyDescent="0.2"/>
    <row r="147" s="50" customFormat="1" x14ac:dyDescent="0.2"/>
    <row r="148" s="50" customFormat="1" x14ac:dyDescent="0.2"/>
    <row r="149" s="50" customFormat="1" x14ac:dyDescent="0.2"/>
    <row r="150" s="50" customFormat="1" x14ac:dyDescent="0.2"/>
    <row r="151" s="50" customFormat="1" x14ac:dyDescent="0.2"/>
    <row r="152" s="50" customFormat="1" x14ac:dyDescent="0.2"/>
    <row r="153" s="50" customFormat="1" x14ac:dyDescent="0.2"/>
    <row r="154" s="50" customFormat="1" x14ac:dyDescent="0.2"/>
    <row r="155" s="50" customFormat="1" x14ac:dyDescent="0.2"/>
    <row r="156" s="50" customFormat="1" x14ac:dyDescent="0.2"/>
    <row r="157" s="50" customFormat="1" x14ac:dyDescent="0.2"/>
    <row r="158" s="50" customFormat="1" x14ac:dyDescent="0.2"/>
    <row r="159" s="50" customFormat="1" x14ac:dyDescent="0.2"/>
    <row r="160" s="50" customFormat="1" x14ac:dyDescent="0.2"/>
    <row r="161" s="50" customFormat="1" x14ac:dyDescent="0.2"/>
    <row r="162" s="50" customFormat="1" x14ac:dyDescent="0.2"/>
    <row r="163" s="50" customFormat="1" x14ac:dyDescent="0.2"/>
    <row r="164" s="50" customFormat="1" x14ac:dyDescent="0.2"/>
    <row r="165" s="50" customFormat="1" x14ac:dyDescent="0.2"/>
    <row r="166" s="50" customFormat="1" x14ac:dyDescent="0.2"/>
    <row r="167" s="50" customFormat="1" x14ac:dyDescent="0.2"/>
    <row r="168" s="50" customFormat="1" x14ac:dyDescent="0.2"/>
    <row r="169" s="50" customFormat="1" x14ac:dyDescent="0.2"/>
    <row r="170" s="50" customFormat="1" x14ac:dyDescent="0.2"/>
    <row r="171" s="50" customFormat="1" x14ac:dyDescent="0.2"/>
    <row r="172" s="50" customFormat="1" x14ac:dyDescent="0.2"/>
    <row r="173" s="50" customFormat="1" x14ac:dyDescent="0.2"/>
    <row r="174" s="50" customFormat="1" x14ac:dyDescent="0.2"/>
    <row r="175" s="50" customFormat="1" x14ac:dyDescent="0.2"/>
    <row r="176" s="50" customFormat="1" x14ac:dyDescent="0.2"/>
    <row r="177" s="50" customFormat="1" x14ac:dyDescent="0.2"/>
    <row r="178" s="50" customFormat="1" x14ac:dyDescent="0.2"/>
    <row r="179" s="50" customFormat="1" x14ac:dyDescent="0.2"/>
  </sheetData>
  <mergeCells count="26">
    <mergeCell ref="A44:D44"/>
    <mergeCell ref="A48:D48"/>
    <mergeCell ref="A53:D53"/>
    <mergeCell ref="B88:D88"/>
    <mergeCell ref="A81:D81"/>
    <mergeCell ref="A86:D86"/>
    <mergeCell ref="A56:D56"/>
    <mergeCell ref="A62:D62"/>
    <mergeCell ref="A68:D68"/>
    <mergeCell ref="A72:D72"/>
    <mergeCell ref="A75:D75"/>
    <mergeCell ref="A22:D22"/>
    <mergeCell ref="A31:D31"/>
    <mergeCell ref="A35:D35"/>
    <mergeCell ref="A38:D38"/>
    <mergeCell ref="A41:D41"/>
    <mergeCell ref="K5:K7"/>
    <mergeCell ref="F6:F7"/>
    <mergeCell ref="G6:G7"/>
    <mergeCell ref="H6:H7"/>
    <mergeCell ref="A1:J1"/>
    <mergeCell ref="A2:J2"/>
    <mergeCell ref="A3:J3"/>
    <mergeCell ref="F5:G5"/>
    <mergeCell ref="I5:I7"/>
    <mergeCell ref="J5:J7"/>
  </mergeCells>
  <printOptions horizontalCentered="1"/>
  <pageMargins left="0.2" right="0.2" top="0.7" bottom="0.25" header="0.28000000000000003" footer="0.3"/>
  <pageSetup paperSize="10000" scale="90" orientation="landscape" horizontalDpi="300" verticalDpi="300" r:id="rId1"/>
  <rowBreaks count="1" manualBreakCount="1">
    <brk id="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9"/>
  <sheetViews>
    <sheetView view="pageBreakPreview" zoomScaleNormal="100" zoomScaleSheetLayoutView="100" workbookViewId="0">
      <selection activeCell="F90" sqref="F90"/>
    </sheetView>
  </sheetViews>
  <sheetFormatPr defaultRowHeight="15" x14ac:dyDescent="0.25"/>
  <cols>
    <col min="1" max="1" width="5.140625" customWidth="1"/>
    <col min="2" max="2" width="27.28515625" customWidth="1"/>
    <col min="3" max="3" width="19.28515625" customWidth="1"/>
    <col min="4" max="4" width="19.140625" customWidth="1"/>
    <col min="5" max="5" width="17.28515625" customWidth="1"/>
    <col min="6" max="6" width="12.140625" customWidth="1"/>
    <col min="7" max="7" width="11.140625" customWidth="1"/>
    <col min="8" max="8" width="10.28515625" customWidth="1"/>
    <col min="9" max="9" width="1.85546875" customWidth="1"/>
    <col min="10" max="11" width="9.7109375" customWidth="1"/>
    <col min="16" max="16" width="1.28515625" customWidth="1"/>
  </cols>
  <sheetData>
    <row r="1" spans="1:24" ht="15.75" x14ac:dyDescent="0.25">
      <c r="A1" s="431" t="s">
        <v>17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</row>
    <row r="2" spans="1:24" ht="15.75" x14ac:dyDescent="0.25">
      <c r="A2" s="431" t="s">
        <v>327</v>
      </c>
      <c r="B2" s="431"/>
      <c r="C2" s="431"/>
      <c r="D2" s="431"/>
      <c r="E2" s="431"/>
      <c r="F2" s="431"/>
      <c r="G2" s="431"/>
      <c r="H2" s="431"/>
      <c r="I2" s="431"/>
      <c r="J2" s="431"/>
      <c r="K2" s="431"/>
      <c r="L2" s="431"/>
      <c r="M2" s="431"/>
      <c r="N2" s="431"/>
      <c r="O2" s="431"/>
      <c r="P2" s="431"/>
      <c r="Q2" s="431"/>
      <c r="R2" s="431"/>
      <c r="S2" s="431"/>
    </row>
    <row r="3" spans="1:24" ht="15.75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24" x14ac:dyDescent="0.25">
      <c r="A4" s="1" t="s">
        <v>329</v>
      </c>
      <c r="B4" s="2"/>
      <c r="C4" s="1" t="s">
        <v>328</v>
      </c>
      <c r="E4" s="39" t="s">
        <v>121</v>
      </c>
      <c r="F4" s="421">
        <f>+C18+C28+C39+C55+C71+C87</f>
        <v>6032333000</v>
      </c>
      <c r="G4" s="422"/>
      <c r="H4" s="5"/>
      <c r="I4" s="2"/>
      <c r="L4" s="2"/>
      <c r="M4" s="2"/>
      <c r="N4" s="430" t="s">
        <v>109</v>
      </c>
      <c r="O4" s="430"/>
      <c r="P4" s="31"/>
      <c r="Q4" s="424" t="s">
        <v>108</v>
      </c>
      <c r="R4" s="424"/>
    </row>
    <row r="5" spans="1:24" ht="14.45" customHeight="1" x14ac:dyDescent="0.25">
      <c r="A5" s="1" t="s">
        <v>330</v>
      </c>
      <c r="B5" s="2"/>
      <c r="C5" s="1" t="s">
        <v>331</v>
      </c>
      <c r="E5" s="41" t="s">
        <v>122</v>
      </c>
      <c r="F5" s="423" t="str">
        <f>C6</f>
        <v>: NOPEMBER 2020</v>
      </c>
      <c r="G5" s="423"/>
      <c r="H5" s="2"/>
      <c r="I5" s="2"/>
      <c r="J5" s="2"/>
      <c r="K5" s="2"/>
      <c r="L5" s="2"/>
      <c r="M5" s="2"/>
      <c r="N5" s="432">
        <f>+NOPEMBER!G88</f>
        <v>85.123871394367654</v>
      </c>
      <c r="O5" s="432"/>
      <c r="Q5" s="433">
        <f>+NOPEMBER!H88</f>
        <v>94.153908653707532</v>
      </c>
      <c r="R5" s="433"/>
    </row>
    <row r="6" spans="1:24" ht="14.45" customHeight="1" x14ac:dyDescent="0.25">
      <c r="A6" s="1" t="s">
        <v>18</v>
      </c>
      <c r="B6" s="2"/>
      <c r="C6" s="1" t="str">
        <f>+'PKK DKPP'!D3</f>
        <v>: NOPEMBER 2020</v>
      </c>
      <c r="E6" s="40" t="s">
        <v>107</v>
      </c>
      <c r="F6" s="421">
        <f>+D18+D28+D39+D55+D71+D87</f>
        <v>5134955385</v>
      </c>
      <c r="G6" s="422"/>
      <c r="H6" s="2"/>
      <c r="I6" s="2"/>
      <c r="J6" s="2"/>
      <c r="K6" s="2"/>
      <c r="L6" s="2"/>
      <c r="M6" s="2"/>
      <c r="N6" s="432"/>
      <c r="O6" s="432"/>
      <c r="Q6" s="433"/>
      <c r="R6" s="433"/>
    </row>
    <row r="7" spans="1:24" ht="14.45" customHeight="1" x14ac:dyDescent="0.25">
      <c r="A7" s="1"/>
      <c r="B7" s="2"/>
      <c r="C7" s="1"/>
      <c r="N7" s="432"/>
      <c r="O7" s="432"/>
      <c r="Q7" s="433"/>
      <c r="R7" s="433"/>
    </row>
    <row r="8" spans="1:24" ht="15.75" thickBot="1" x14ac:dyDescent="0.3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  <c r="O8" s="35"/>
      <c r="P8" s="34"/>
      <c r="Q8" s="35"/>
      <c r="R8" s="35"/>
      <c r="S8" s="34"/>
    </row>
    <row r="9" spans="1:24" ht="15.75" thickTop="1" x14ac:dyDescent="0.25">
      <c r="N9" s="9"/>
      <c r="O9" s="9"/>
      <c r="Q9" s="9"/>
      <c r="R9" s="9"/>
    </row>
    <row r="10" spans="1:24" x14ac:dyDescent="0.25">
      <c r="A10" s="426" t="s">
        <v>411</v>
      </c>
      <c r="B10" s="427"/>
      <c r="C10" s="428"/>
      <c r="D10" s="29" t="s">
        <v>109</v>
      </c>
      <c r="E10" s="30" t="s">
        <v>108</v>
      </c>
      <c r="F10" s="28"/>
      <c r="G10" s="5"/>
      <c r="H10" s="5"/>
      <c r="I10" s="5"/>
      <c r="J10" s="24" t="s">
        <v>416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8" customHeight="1" x14ac:dyDescent="0.25">
      <c r="A11" s="427"/>
      <c r="B11" s="427"/>
      <c r="C11" s="428"/>
      <c r="D11" s="15">
        <f>+G18</f>
        <v>91.038137869686992</v>
      </c>
      <c r="E11" s="15">
        <f>+H18</f>
        <v>98.75</v>
      </c>
      <c r="F11" s="5"/>
      <c r="G11" s="5"/>
      <c r="H11" s="5"/>
      <c r="I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1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25" t="s">
        <v>19</v>
      </c>
      <c r="B13" s="26" t="s">
        <v>5</v>
      </c>
      <c r="C13" s="26" t="s">
        <v>104</v>
      </c>
      <c r="D13" s="26" t="s">
        <v>105</v>
      </c>
      <c r="E13" s="27" t="s">
        <v>97</v>
      </c>
      <c r="F13" s="26" t="s">
        <v>94</v>
      </c>
      <c r="G13" s="26" t="s">
        <v>95</v>
      </c>
      <c r="H13" s="26" t="s">
        <v>96</v>
      </c>
      <c r="I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3" customFormat="1" ht="45" x14ac:dyDescent="0.25">
      <c r="A14" s="17" t="s">
        <v>98</v>
      </c>
      <c r="B14" s="18" t="s">
        <v>332</v>
      </c>
      <c r="C14" s="19">
        <f>+NOPEMBER!E58</f>
        <v>102998000</v>
      </c>
      <c r="D14" s="19">
        <f>+NOPEMBER!F58</f>
        <v>95924420</v>
      </c>
      <c r="E14" s="18" t="s">
        <v>333</v>
      </c>
      <c r="F14" s="11" t="s">
        <v>334</v>
      </c>
      <c r="G14" s="22">
        <f>+D14/C14*100</f>
        <v>93.132313248800941</v>
      </c>
      <c r="H14" s="22">
        <f>NOPEMBER!H58</f>
        <v>100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s="3" customFormat="1" ht="45" x14ac:dyDescent="0.25">
      <c r="A15" s="20" t="s">
        <v>344</v>
      </c>
      <c r="B15" s="18" t="s">
        <v>337</v>
      </c>
      <c r="C15" s="19">
        <f>+NOPEMBER!E59</f>
        <v>47686000</v>
      </c>
      <c r="D15" s="19">
        <f>+NOPEMBER!F59</f>
        <v>43079800</v>
      </c>
      <c r="E15" s="18" t="s">
        <v>333</v>
      </c>
      <c r="F15" s="11" t="s">
        <v>339</v>
      </c>
      <c r="G15" s="22">
        <f>+D15/C15*100</f>
        <v>90.340561170993581</v>
      </c>
      <c r="H15" s="22">
        <f>NOPEMBER!H59</f>
        <v>95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s="3" customFormat="1" ht="45" customHeight="1" x14ac:dyDescent="0.25">
      <c r="A16" s="20" t="s">
        <v>100</v>
      </c>
      <c r="B16" s="18" t="s">
        <v>167</v>
      </c>
      <c r="C16" s="19">
        <f>+NOPEMBER!E60</f>
        <v>28058000</v>
      </c>
      <c r="D16" s="19">
        <f>+NOPEMBER!F60</f>
        <v>25395070</v>
      </c>
      <c r="E16" s="18" t="s">
        <v>340</v>
      </c>
      <c r="F16" s="11" t="s">
        <v>341</v>
      </c>
      <c r="G16" s="22">
        <f>+D16/C16*100</f>
        <v>90.509195238434671</v>
      </c>
      <c r="H16" s="22">
        <f>NOPEMBER!H60</f>
        <v>100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3" customFormat="1" ht="45.6" customHeight="1" x14ac:dyDescent="0.25">
      <c r="A17" s="20" t="s">
        <v>101</v>
      </c>
      <c r="B17" s="18" t="s">
        <v>335</v>
      </c>
      <c r="C17" s="19">
        <f>+NOPEMBER!E61</f>
        <v>48342000</v>
      </c>
      <c r="D17" s="19">
        <f>+NOPEMBER!F61</f>
        <v>42333755</v>
      </c>
      <c r="E17" s="18" t="s">
        <v>338</v>
      </c>
      <c r="F17" s="11" t="s">
        <v>336</v>
      </c>
      <c r="G17" s="22">
        <f>+D17/C17*100</f>
        <v>87.57137685656366</v>
      </c>
      <c r="H17" s="22">
        <f>NOPEMBER!H61</f>
        <v>100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18" t="s">
        <v>340</v>
      </c>
    </row>
    <row r="18" spans="1:24" x14ac:dyDescent="0.25">
      <c r="A18" s="420" t="s">
        <v>106</v>
      </c>
      <c r="B18" s="420"/>
      <c r="C18" s="21">
        <f>SUM(C14:C17)</f>
        <v>227084000</v>
      </c>
      <c r="D18" s="21">
        <f>SUM(D14:D17)</f>
        <v>206733045</v>
      </c>
      <c r="E18" s="21"/>
      <c r="F18" s="21"/>
      <c r="G18" s="23">
        <f>D18/C18*100</f>
        <v>91.038137869686992</v>
      </c>
      <c r="H18" s="23">
        <f>AVERAGE(H14:H17)</f>
        <v>98.75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thickTop="1" x14ac:dyDescent="0.25">
      <c r="A20" s="36"/>
      <c r="B20" s="36"/>
      <c r="C20" s="36"/>
      <c r="D20" s="37"/>
      <c r="E20" s="37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5"/>
      <c r="U20" s="5"/>
      <c r="V20" s="5"/>
      <c r="W20" s="5"/>
      <c r="X20" s="5"/>
    </row>
    <row r="21" spans="1:24" x14ac:dyDescent="0.25">
      <c r="A21" s="426" t="s">
        <v>412</v>
      </c>
      <c r="B21" s="426"/>
      <c r="C21" s="429"/>
      <c r="D21" s="32" t="s">
        <v>109</v>
      </c>
      <c r="E21" s="33" t="s">
        <v>108</v>
      </c>
      <c r="F21" s="28"/>
      <c r="G21" s="5" t="s">
        <v>137</v>
      </c>
      <c r="H21" s="5"/>
      <c r="I21" s="5"/>
      <c r="J21" s="24" t="s">
        <v>417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9.5" customHeight="1" x14ac:dyDescent="0.25">
      <c r="A22" s="426"/>
      <c r="B22" s="426"/>
      <c r="C22" s="429"/>
      <c r="D22" s="15">
        <f>G28</f>
        <v>61.560462417806406</v>
      </c>
      <c r="E22" s="15">
        <f>H28</f>
        <v>100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x14ac:dyDescent="0.25">
      <c r="A23" s="16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25" t="s">
        <v>19</v>
      </c>
      <c r="B24" s="26" t="s">
        <v>5</v>
      </c>
      <c r="C24" s="26" t="s">
        <v>104</v>
      </c>
      <c r="D24" s="26" t="s">
        <v>105</v>
      </c>
      <c r="E24" s="27" t="s">
        <v>97</v>
      </c>
      <c r="F24" s="26" t="s">
        <v>94</v>
      </c>
      <c r="G24" s="26" t="s">
        <v>95</v>
      </c>
      <c r="H24" s="26" t="s">
        <v>96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60" x14ac:dyDescent="0.25">
      <c r="A25" s="17" t="s">
        <v>98</v>
      </c>
      <c r="B25" s="18" t="s">
        <v>154</v>
      </c>
      <c r="C25" s="19">
        <f>+NOPEMBER!E45</f>
        <v>67694000</v>
      </c>
      <c r="D25" s="19">
        <f>+NOPEMBER!F45</f>
        <v>60485600</v>
      </c>
      <c r="E25" s="18" t="s">
        <v>342</v>
      </c>
      <c r="F25" s="11" t="s">
        <v>343</v>
      </c>
      <c r="G25" s="22">
        <f>+D25/C25*100</f>
        <v>89.351493485390137</v>
      </c>
      <c r="H25" s="22">
        <f>NOPEMBER!H45</f>
        <v>100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" x14ac:dyDescent="0.25">
      <c r="A26" s="20" t="s">
        <v>344</v>
      </c>
      <c r="B26" s="18" t="s">
        <v>156</v>
      </c>
      <c r="C26" s="19">
        <f>+NOPEMBER!E46</f>
        <v>165319800</v>
      </c>
      <c r="D26" s="19">
        <f>+NOPEMBER!F46</f>
        <v>60006605</v>
      </c>
      <c r="E26" s="18" t="s">
        <v>345</v>
      </c>
      <c r="F26" s="11" t="s">
        <v>346</v>
      </c>
      <c r="G26" s="22">
        <f>+D26/C26*100</f>
        <v>36.297288649030548</v>
      </c>
      <c r="H26" s="22">
        <f>NOPEMBER!H46</f>
        <v>100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" x14ac:dyDescent="0.25">
      <c r="A27" s="20" t="s">
        <v>100</v>
      </c>
      <c r="B27" s="18" t="s">
        <v>347</v>
      </c>
      <c r="C27" s="19">
        <f>+NOPEMBER!E47</f>
        <v>85685000</v>
      </c>
      <c r="D27" s="19">
        <f>+NOPEMBER!F47</f>
        <v>75700250</v>
      </c>
      <c r="E27" s="18" t="s">
        <v>348</v>
      </c>
      <c r="F27" s="11" t="s">
        <v>349</v>
      </c>
      <c r="G27" s="22">
        <f>+D27/C27*100</f>
        <v>88.34714360739919</v>
      </c>
      <c r="H27" s="22">
        <f>NOPEMBER!H47</f>
        <v>100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420" t="s">
        <v>106</v>
      </c>
      <c r="B28" s="420"/>
      <c r="C28" s="21">
        <f>SUM(C25:C27)</f>
        <v>318698800</v>
      </c>
      <c r="D28" s="21">
        <f>SUM(D25:D27)</f>
        <v>196192455</v>
      </c>
      <c r="E28" s="21"/>
      <c r="F28" s="21"/>
      <c r="G28" s="23">
        <f>D28/C28*100</f>
        <v>61.560462417806406</v>
      </c>
      <c r="H28" s="23">
        <f>AVERAGE(H25:H27)</f>
        <v>100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5"/>
      <c r="U29" s="5"/>
      <c r="V29" s="5"/>
      <c r="W29" s="5"/>
      <c r="X29" s="5"/>
    </row>
    <row r="30" spans="1:24" ht="12" customHeight="1" thickTop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5"/>
      <c r="U30" s="5"/>
      <c r="V30" s="5"/>
      <c r="W30" s="5"/>
      <c r="X30" s="5"/>
    </row>
    <row r="31" spans="1:24" ht="21.75" customHeight="1" x14ac:dyDescent="0.25">
      <c r="A31" s="426" t="s">
        <v>413</v>
      </c>
      <c r="B31" s="426"/>
      <c r="C31" s="429"/>
      <c r="D31" s="32" t="s">
        <v>109</v>
      </c>
      <c r="E31" s="33" t="s">
        <v>108</v>
      </c>
      <c r="F31" s="28"/>
      <c r="G31" s="5"/>
      <c r="H31" s="5"/>
      <c r="I31" s="5"/>
      <c r="J31" s="24" t="s">
        <v>418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8" customHeight="1" x14ac:dyDescent="0.25">
      <c r="A32" s="426"/>
      <c r="B32" s="426"/>
      <c r="C32" s="429"/>
      <c r="D32" s="15">
        <f>G39</f>
        <v>77.773599937487774</v>
      </c>
      <c r="E32" s="15">
        <f>H39</f>
        <v>100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25">
      <c r="A33" s="16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25">
      <c r="A34" s="25" t="s">
        <v>19</v>
      </c>
      <c r="B34" s="26" t="s">
        <v>5</v>
      </c>
      <c r="C34" s="26" t="s">
        <v>104</v>
      </c>
      <c r="D34" s="26" t="s">
        <v>105</v>
      </c>
      <c r="E34" s="27" t="s">
        <v>97</v>
      </c>
      <c r="F34" s="26" t="s">
        <v>94</v>
      </c>
      <c r="G34" s="26" t="s">
        <v>95</v>
      </c>
      <c r="H34" s="26" t="s">
        <v>96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" x14ac:dyDescent="0.25">
      <c r="A35" s="17" t="s">
        <v>98</v>
      </c>
      <c r="B35" s="18" t="s">
        <v>350</v>
      </c>
      <c r="C35" s="19">
        <f>+NOPEMBER!E50</f>
        <v>93117000</v>
      </c>
      <c r="D35" s="19">
        <f>+NOPEMBER!F50</f>
        <v>86182077</v>
      </c>
      <c r="E35" s="18" t="s">
        <v>351</v>
      </c>
      <c r="F35" s="11" t="s">
        <v>352</v>
      </c>
      <c r="G35" s="22">
        <f>+D35/C35*100</f>
        <v>92.552463030381134</v>
      </c>
      <c r="H35" s="22">
        <f>NOPEMBER!H50</f>
        <v>100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" x14ac:dyDescent="0.25">
      <c r="A36" s="20" t="s">
        <v>99</v>
      </c>
      <c r="B36" s="18" t="s">
        <v>353</v>
      </c>
      <c r="C36" s="19">
        <f>+NOPEMBER!E51</f>
        <v>283661500</v>
      </c>
      <c r="D36" s="19">
        <f>+NOPEMBER!F51</f>
        <v>196284171</v>
      </c>
      <c r="E36" s="18" t="s">
        <v>354</v>
      </c>
      <c r="F36" s="11" t="s">
        <v>355</v>
      </c>
      <c r="G36" s="22">
        <f>+D36/C36*100</f>
        <v>69.196620267466685</v>
      </c>
      <c r="H36" s="22">
        <f>NOPEMBER!H51</f>
        <v>100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" x14ac:dyDescent="0.25">
      <c r="A37" s="20" t="s">
        <v>100</v>
      </c>
      <c r="B37" s="18" t="s">
        <v>356</v>
      </c>
      <c r="C37" s="19">
        <f>+NOPEMBER!E52</f>
        <v>7284200</v>
      </c>
      <c r="D37" s="19">
        <f>+NOPEMBER!F52</f>
        <v>6980365</v>
      </c>
      <c r="E37" s="18" t="s">
        <v>354</v>
      </c>
      <c r="F37" s="11" t="s">
        <v>110</v>
      </c>
      <c r="G37" s="22">
        <f>+D37/C37*100</f>
        <v>95.828848741110889</v>
      </c>
      <c r="H37" s="22">
        <f>NOPEMBER!H52</f>
        <v>100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60" x14ac:dyDescent="0.25">
      <c r="A38" s="20" t="s">
        <v>101</v>
      </c>
      <c r="B38" s="18" t="s">
        <v>357</v>
      </c>
      <c r="C38" s="19">
        <f>+NOPEMBER!E55</f>
        <v>139355000</v>
      </c>
      <c r="D38" s="19">
        <f>+NOPEMBER!F55</f>
        <v>117634175</v>
      </c>
      <c r="E38" s="18" t="s">
        <v>358</v>
      </c>
      <c r="F38" s="11" t="s">
        <v>113</v>
      </c>
      <c r="G38" s="22">
        <f>+D38/C38*100</f>
        <v>84.413314915144781</v>
      </c>
      <c r="H38" s="22">
        <f>NOPEMBER!H55</f>
        <v>100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25">
      <c r="A39" s="420" t="s">
        <v>106</v>
      </c>
      <c r="B39" s="420"/>
      <c r="C39" s="21">
        <f>SUM(C35:C38)</f>
        <v>523417700</v>
      </c>
      <c r="D39" s="21">
        <f>SUM(D35:D38)</f>
        <v>407080788</v>
      </c>
      <c r="E39" s="21"/>
      <c r="F39" s="21"/>
      <c r="G39" s="23">
        <f>D39/C39*100</f>
        <v>77.773599937487774</v>
      </c>
      <c r="H39" s="23">
        <f>AVERAGE(H35:H38)</f>
        <v>100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1.25" customHeight="1" thickBot="1" x14ac:dyDescent="0.3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5"/>
      <c r="U42" s="5"/>
      <c r="V42" s="5"/>
      <c r="W42" s="5"/>
      <c r="X42" s="5"/>
    </row>
    <row r="43" spans="1:24" ht="15.75" thickTop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8.75" customHeight="1" x14ac:dyDescent="0.25">
      <c r="A44" s="426" t="s">
        <v>414</v>
      </c>
      <c r="B44" s="426"/>
      <c r="C44" s="429"/>
      <c r="D44" s="29" t="s">
        <v>109</v>
      </c>
      <c r="E44" s="30" t="s">
        <v>108</v>
      </c>
      <c r="F44" s="28"/>
      <c r="G44" s="5"/>
      <c r="H44" s="5"/>
      <c r="I44" s="5"/>
      <c r="J44" s="24" t="s">
        <v>419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7.25" customHeight="1" x14ac:dyDescent="0.25">
      <c r="A45" s="426"/>
      <c r="B45" s="426"/>
      <c r="C45" s="429"/>
      <c r="D45" s="15">
        <f>G55</f>
        <v>83.784296880123932</v>
      </c>
      <c r="E45" s="15">
        <f>H55</f>
        <v>95.952857142857141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25">
      <c r="A46" s="1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25">
      <c r="A47" s="25" t="s">
        <v>19</v>
      </c>
      <c r="B47" s="26" t="s">
        <v>5</v>
      </c>
      <c r="C47" s="26" t="s">
        <v>104</v>
      </c>
      <c r="D47" s="26" t="s">
        <v>105</v>
      </c>
      <c r="E47" s="27" t="s">
        <v>97</v>
      </c>
      <c r="F47" s="26" t="s">
        <v>94</v>
      </c>
      <c r="G47" s="26" t="s">
        <v>95</v>
      </c>
      <c r="H47" s="26" t="s">
        <v>96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x14ac:dyDescent="0.25">
      <c r="A48" s="17" t="s">
        <v>98</v>
      </c>
      <c r="B48" s="18" t="s">
        <v>359</v>
      </c>
      <c r="C48" s="19">
        <f>+NOPEMBER!E77</f>
        <v>57305600</v>
      </c>
      <c r="D48" s="19">
        <f>+NOPEMBER!F77</f>
        <v>51393670</v>
      </c>
      <c r="E48" s="18" t="s">
        <v>360</v>
      </c>
      <c r="F48" s="11" t="s">
        <v>111</v>
      </c>
      <c r="G48" s="22">
        <f t="shared" ref="G48:G54" si="0">+D48/C48*100</f>
        <v>89.683503880947057</v>
      </c>
      <c r="H48" s="22">
        <f>NOPEMBER!H77</f>
        <v>91.67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" x14ac:dyDescent="0.25">
      <c r="A49" s="20" t="s">
        <v>99</v>
      </c>
      <c r="B49" s="18" t="s">
        <v>361</v>
      </c>
      <c r="C49" s="19">
        <f>+NOPEMBER!E80</f>
        <v>326952000</v>
      </c>
      <c r="D49" s="19">
        <f>+NOPEMBER!F80</f>
        <v>254784580</v>
      </c>
      <c r="E49" s="18" t="s">
        <v>360</v>
      </c>
      <c r="F49" s="11" t="s">
        <v>362</v>
      </c>
      <c r="G49" s="22">
        <f t="shared" si="0"/>
        <v>77.927212557194935</v>
      </c>
      <c r="H49" s="22">
        <f>NOPEMBER!H80</f>
        <v>91.666666666666671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" x14ac:dyDescent="0.25">
      <c r="A50" s="20" t="s">
        <v>100</v>
      </c>
      <c r="B50" s="18" t="s">
        <v>391</v>
      </c>
      <c r="C50" s="19">
        <f>+NOPEMBER!E78</f>
        <v>26873000</v>
      </c>
      <c r="D50" s="19">
        <f>+NOPEMBER!F78</f>
        <v>20703750</v>
      </c>
      <c r="E50" s="18" t="s">
        <v>363</v>
      </c>
      <c r="F50" s="11" t="s">
        <v>112</v>
      </c>
      <c r="G50" s="22">
        <f t="shared" si="0"/>
        <v>77.042942730621817</v>
      </c>
      <c r="H50" s="22">
        <f>NOPEMBER!H78</f>
        <v>100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" x14ac:dyDescent="0.25">
      <c r="A51" s="20" t="s">
        <v>101</v>
      </c>
      <c r="B51" s="18" t="s">
        <v>325</v>
      </c>
      <c r="C51" s="19">
        <f>+NOPEMBER!E79</f>
        <v>27547000</v>
      </c>
      <c r="D51" s="19">
        <f>+NOPEMBER!F79</f>
        <v>25442660</v>
      </c>
      <c r="E51" s="18" t="s">
        <v>363</v>
      </c>
      <c r="F51" s="11" t="s">
        <v>364</v>
      </c>
      <c r="G51" s="22">
        <f t="shared" si="0"/>
        <v>92.360910443968493</v>
      </c>
      <c r="H51" s="22">
        <f>NOPEMBER!H79</f>
        <v>100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" x14ac:dyDescent="0.25">
      <c r="A52" s="20" t="s">
        <v>102</v>
      </c>
      <c r="B52" s="18" t="s">
        <v>365</v>
      </c>
      <c r="C52" s="19">
        <f>+NOPEMBER!E83</f>
        <v>48772000</v>
      </c>
      <c r="D52" s="19">
        <f>+NOPEMBER!F83</f>
        <v>44177850</v>
      </c>
      <c r="E52" s="18" t="s">
        <v>366</v>
      </c>
      <c r="F52" s="11" t="s">
        <v>114</v>
      </c>
      <c r="G52" s="22">
        <f t="shared" si="0"/>
        <v>90.580353481505782</v>
      </c>
      <c r="H52" s="22">
        <f>NOPEMBER!H83</f>
        <v>91.666666666666657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x14ac:dyDescent="0.25">
      <c r="A53" s="20" t="s">
        <v>103</v>
      </c>
      <c r="B53" s="18" t="s">
        <v>367</v>
      </c>
      <c r="C53" s="19">
        <f>+NOPEMBER!E84</f>
        <v>16972000</v>
      </c>
      <c r="D53" s="19">
        <f>+NOPEMBER!F84</f>
        <v>15341340</v>
      </c>
      <c r="E53" s="18" t="s">
        <v>368</v>
      </c>
      <c r="F53" s="11" t="s">
        <v>369</v>
      </c>
      <c r="G53" s="22">
        <f t="shared" si="0"/>
        <v>90.392057506481265</v>
      </c>
      <c r="H53" s="22">
        <f>NOPEMBER!H84</f>
        <v>100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6.75" customHeight="1" x14ac:dyDescent="0.25">
      <c r="A54" s="20" t="s">
        <v>371</v>
      </c>
      <c r="B54" s="18" t="s">
        <v>372</v>
      </c>
      <c r="C54" s="19">
        <f>+NOPEMBER!E85</f>
        <v>96313800</v>
      </c>
      <c r="D54" s="19">
        <f>+NOPEMBER!F85</f>
        <v>91478081</v>
      </c>
      <c r="E54" s="18" t="s">
        <v>368</v>
      </c>
      <c r="F54" s="11" t="s">
        <v>370</v>
      </c>
      <c r="G54" s="22">
        <f t="shared" si="0"/>
        <v>94.979204433840209</v>
      </c>
      <c r="H54" s="22">
        <f>NOPEMBER!H85</f>
        <v>96.666666666666671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25">
      <c r="A55" s="420" t="s">
        <v>106</v>
      </c>
      <c r="B55" s="420"/>
      <c r="C55" s="21">
        <f>SUM(C48:C54)</f>
        <v>600735400</v>
      </c>
      <c r="D55" s="21">
        <f>SUM(D48:D54)</f>
        <v>503321931</v>
      </c>
      <c r="E55" s="21"/>
      <c r="F55" s="21"/>
      <c r="G55" s="23">
        <f>D55/C55*100</f>
        <v>83.784296880123932</v>
      </c>
      <c r="H55" s="23">
        <f>AVERAGE(H48:H54)</f>
        <v>95.952857142857141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x14ac:dyDescent="0.25">
      <c r="A60" s="426" t="s">
        <v>415</v>
      </c>
      <c r="B60" s="426"/>
      <c r="C60" s="426"/>
      <c r="E60" s="29" t="s">
        <v>109</v>
      </c>
      <c r="F60" s="424" t="s">
        <v>108</v>
      </c>
      <c r="G60" s="424"/>
      <c r="H60" s="5"/>
      <c r="I60" s="5"/>
      <c r="J60" s="24" t="s">
        <v>420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25">
      <c r="A61" s="426"/>
      <c r="B61" s="426"/>
      <c r="C61" s="426"/>
      <c r="E61" s="15">
        <f>G71</f>
        <v>89.562285445700311</v>
      </c>
      <c r="F61" s="425">
        <f>H71</f>
        <v>95.960317460317455</v>
      </c>
      <c r="G61" s="42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25">
      <c r="A62" s="16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25">
      <c r="A63" s="25" t="s">
        <v>19</v>
      </c>
      <c r="B63" s="26" t="s">
        <v>5</v>
      </c>
      <c r="C63" s="26" t="s">
        <v>104</v>
      </c>
      <c r="D63" s="26" t="s">
        <v>105</v>
      </c>
      <c r="E63" s="27" t="s">
        <v>97</v>
      </c>
      <c r="F63" s="26" t="s">
        <v>94</v>
      </c>
      <c r="G63" s="26" t="s">
        <v>95</v>
      </c>
      <c r="H63" s="26" t="s">
        <v>96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" x14ac:dyDescent="0.25">
      <c r="A64" s="17" t="s">
        <v>98</v>
      </c>
      <c r="B64" s="18" t="s">
        <v>373</v>
      </c>
      <c r="C64" s="19">
        <f>+NOPEMBER!E64</f>
        <v>88190900</v>
      </c>
      <c r="D64" s="19">
        <f>+NOPEMBER!F64</f>
        <v>76988640</v>
      </c>
      <c r="E64" s="18" t="s">
        <v>374</v>
      </c>
      <c r="F64" s="11" t="s">
        <v>375</v>
      </c>
      <c r="G64" s="22">
        <f t="shared" ref="G64:G70" si="1">+D64/C64*100</f>
        <v>87.297714390033448</v>
      </c>
      <c r="H64" s="22">
        <f>NOPEMBER!H64</f>
        <v>100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" x14ac:dyDescent="0.25">
      <c r="A65" s="20" t="s">
        <v>344</v>
      </c>
      <c r="B65" s="18" t="s">
        <v>169</v>
      </c>
      <c r="C65" s="19">
        <f>+NOPEMBER!E65</f>
        <v>523539700</v>
      </c>
      <c r="D65" s="19">
        <f>+NOPEMBER!F65</f>
        <v>516743711</v>
      </c>
      <c r="E65" s="18" t="s">
        <v>374</v>
      </c>
      <c r="F65" s="11" t="s">
        <v>376</v>
      </c>
      <c r="G65" s="22">
        <f t="shared" si="1"/>
        <v>98.701915251126138</v>
      </c>
      <c r="H65" s="22">
        <f>NOPEMBER!H65</f>
        <v>100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60" x14ac:dyDescent="0.25">
      <c r="A66" s="20" t="s">
        <v>100</v>
      </c>
      <c r="B66" s="18" t="s">
        <v>379</v>
      </c>
      <c r="C66" s="19">
        <f>+NOPEMBER!E66</f>
        <v>31676000</v>
      </c>
      <c r="D66" s="19">
        <f>+NOPEMBER!F66</f>
        <v>26611900</v>
      </c>
      <c r="E66" s="18" t="s">
        <v>377</v>
      </c>
      <c r="F66" s="11" t="s">
        <v>378</v>
      </c>
      <c r="G66" s="22">
        <f t="shared" si="1"/>
        <v>84.012817274908443</v>
      </c>
      <c r="H66" s="22">
        <f>NOPEMBER!H66</f>
        <v>93.888888888888872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" x14ac:dyDescent="0.25">
      <c r="A67" s="20" t="s">
        <v>101</v>
      </c>
      <c r="B67" s="18" t="s">
        <v>380</v>
      </c>
      <c r="C67" s="19">
        <f>+NOPEMBER!E74</f>
        <v>23755800</v>
      </c>
      <c r="D67" s="19">
        <f>+NOPEMBER!F74</f>
        <v>20817850</v>
      </c>
      <c r="E67" s="18" t="s">
        <v>377</v>
      </c>
      <c r="F67" s="11" t="s">
        <v>405</v>
      </c>
      <c r="G67" s="22">
        <f t="shared" si="1"/>
        <v>87.632704434285529</v>
      </c>
      <c r="H67" s="22">
        <f>NOPEMBER!H74</f>
        <v>90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" x14ac:dyDescent="0.25">
      <c r="A68" s="20" t="s">
        <v>102</v>
      </c>
      <c r="B68" s="18" t="s">
        <v>382</v>
      </c>
      <c r="C68" s="19">
        <f>+NOPEMBER!E67</f>
        <v>323705100</v>
      </c>
      <c r="D68" s="19">
        <f>+NOPEMBER!F67</f>
        <v>231301015</v>
      </c>
      <c r="E68" s="18" t="s">
        <v>366</v>
      </c>
      <c r="F68" s="11" t="s">
        <v>381</v>
      </c>
      <c r="G68" s="22">
        <f t="shared" si="1"/>
        <v>71.454238750022782</v>
      </c>
      <c r="H68" s="22">
        <f>NOPEMBER!H67</f>
        <v>95.833333333333329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x14ac:dyDescent="0.25">
      <c r="A69" s="20" t="s">
        <v>103</v>
      </c>
      <c r="B69" s="18" t="s">
        <v>383</v>
      </c>
      <c r="C69" s="19">
        <f>+NOPEMBER!E70</f>
        <v>20969000</v>
      </c>
      <c r="D69" s="19">
        <f>+NOPEMBER!F70</f>
        <v>19237400</v>
      </c>
      <c r="E69" s="18" t="s">
        <v>384</v>
      </c>
      <c r="F69" s="11" t="s">
        <v>385</v>
      </c>
      <c r="G69" s="22">
        <f t="shared" si="1"/>
        <v>91.742095474271551</v>
      </c>
      <c r="H69" s="22">
        <f>NOPEMBER!H70</f>
        <v>92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" x14ac:dyDescent="0.25">
      <c r="A70" s="20" t="s">
        <v>371</v>
      </c>
      <c r="B70" s="18" t="s">
        <v>386</v>
      </c>
      <c r="C70" s="19">
        <f>+NOPEMBER!E71</f>
        <v>834024900</v>
      </c>
      <c r="D70" s="19">
        <f>+NOPEMBER!F71</f>
        <v>761495140</v>
      </c>
      <c r="E70" s="18" t="s">
        <v>384</v>
      </c>
      <c r="F70" s="11" t="s">
        <v>387</v>
      </c>
      <c r="G70" s="22">
        <f t="shared" si="1"/>
        <v>91.303645730481193</v>
      </c>
      <c r="H70" s="22">
        <f>NOPEMBER!H71</f>
        <v>100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25">
      <c r="A71" s="420" t="s">
        <v>106</v>
      </c>
      <c r="B71" s="420"/>
      <c r="C71" s="21">
        <f>SUM(C64:C70)</f>
        <v>1845861400</v>
      </c>
      <c r="D71" s="21">
        <f>SUM(D64:D70)</f>
        <v>1653195656</v>
      </c>
      <c r="E71" s="21"/>
      <c r="F71" s="21"/>
      <c r="G71" s="23">
        <f>D71/C71*100</f>
        <v>89.562285445700311</v>
      </c>
      <c r="H71" s="23">
        <f>AVERAGE(H64:H70)</f>
        <v>95.960317460317455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thickBot="1" x14ac:dyDescent="0.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5"/>
      <c r="U75" s="5"/>
      <c r="V75" s="5"/>
      <c r="W75" s="5"/>
      <c r="X75" s="5"/>
    </row>
    <row r="76" spans="1:24" ht="15.75" thickTop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8" x14ac:dyDescent="0.25">
      <c r="A77" s="42" t="s">
        <v>388</v>
      </c>
      <c r="B77" s="5"/>
      <c r="C77" s="5"/>
      <c r="D77" s="29" t="s">
        <v>109</v>
      </c>
      <c r="E77" s="30" t="s">
        <v>108</v>
      </c>
      <c r="F77" s="28"/>
      <c r="G77" s="5"/>
      <c r="H77" s="5"/>
      <c r="I77" s="5"/>
      <c r="J77" s="24" t="s">
        <v>120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25">
      <c r="A78" s="16"/>
      <c r="B78" s="5"/>
      <c r="C78" s="5"/>
      <c r="D78" s="15">
        <f>G87</f>
        <v>86.167325581751129</v>
      </c>
      <c r="E78" s="15">
        <f>H87</f>
        <v>96.135101701669441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25">
      <c r="A79" s="16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25">
      <c r="A80" s="25" t="s">
        <v>19</v>
      </c>
      <c r="B80" s="26" t="s">
        <v>20</v>
      </c>
      <c r="C80" s="26" t="s">
        <v>104</v>
      </c>
      <c r="D80" s="26" t="s">
        <v>105</v>
      </c>
      <c r="E80" s="27" t="s">
        <v>97</v>
      </c>
      <c r="F80" s="26" t="s">
        <v>115</v>
      </c>
      <c r="G80" s="26" t="s">
        <v>95</v>
      </c>
      <c r="H80" s="26" t="s">
        <v>96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" x14ac:dyDescent="0.25">
      <c r="A81" s="17" t="s">
        <v>98</v>
      </c>
      <c r="B81" s="18" t="s">
        <v>73</v>
      </c>
      <c r="C81" s="19">
        <f>+NOPEMBER!E22</f>
        <v>1658033400</v>
      </c>
      <c r="D81" s="19">
        <f>+NOPEMBER!F22</f>
        <v>1466558111</v>
      </c>
      <c r="E81" s="18" t="s">
        <v>389</v>
      </c>
      <c r="F81" s="11" t="s">
        <v>116</v>
      </c>
      <c r="G81" s="22">
        <f t="shared" ref="G81:G86" si="2">+D81/C81*100</f>
        <v>88.451662734900268</v>
      </c>
      <c r="H81" s="22">
        <f>NOPEMBER!H22</f>
        <v>92.675508508347249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" x14ac:dyDescent="0.25">
      <c r="A82" s="20" t="s">
        <v>99</v>
      </c>
      <c r="B82" s="18" t="s">
        <v>77</v>
      </c>
      <c r="C82" s="19">
        <f>+NOPEMBER!E31</f>
        <v>512528000</v>
      </c>
      <c r="D82" s="19">
        <f>+NOPEMBER!F31</f>
        <v>388311344</v>
      </c>
      <c r="E82" s="18" t="s">
        <v>389</v>
      </c>
      <c r="F82" s="11" t="s">
        <v>117</v>
      </c>
      <c r="G82" s="22">
        <f t="shared" si="2"/>
        <v>75.76392782443105</v>
      </c>
      <c r="H82" s="22">
        <f>NOPEMBER!H31</f>
        <v>96.333333333333329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" x14ac:dyDescent="0.25">
      <c r="A83" s="20" t="s">
        <v>100</v>
      </c>
      <c r="B83" s="18" t="s">
        <v>76</v>
      </c>
      <c r="C83" s="19">
        <f>+NOPEMBER!E35</f>
        <v>124400000</v>
      </c>
      <c r="D83" s="19">
        <f>+NOPEMBER!F35</f>
        <v>123905650</v>
      </c>
      <c r="E83" s="18" t="s">
        <v>389</v>
      </c>
      <c r="F83" s="11" t="s">
        <v>118</v>
      </c>
      <c r="G83" s="22">
        <f t="shared" si="2"/>
        <v>99.602612540192922</v>
      </c>
      <c r="H83" s="22">
        <f>NOPEMBER!H35</f>
        <v>100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" x14ac:dyDescent="0.25">
      <c r="A84" s="20" t="s">
        <v>101</v>
      </c>
      <c r="B84" s="18" t="s">
        <v>321</v>
      </c>
      <c r="C84" s="19">
        <f>+NOPEMBER!E38</f>
        <v>0</v>
      </c>
      <c r="D84" s="19">
        <f>+NOPEMBER!F38</f>
        <v>0</v>
      </c>
      <c r="E84" s="18" t="s">
        <v>389</v>
      </c>
      <c r="F84" s="11" t="s">
        <v>406</v>
      </c>
      <c r="G84" s="22" t="e">
        <f t="shared" si="2"/>
        <v>#DIV/0!</v>
      </c>
      <c r="H84" s="22">
        <f>NOPEMBER!H38</f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60" x14ac:dyDescent="0.25">
      <c r="A85" s="20" t="s">
        <v>102</v>
      </c>
      <c r="B85" s="18" t="s">
        <v>78</v>
      </c>
      <c r="C85" s="19">
        <f>+NOPEMBER!E41</f>
        <v>158404900</v>
      </c>
      <c r="D85" s="19">
        <f>+NOPEMBER!F41</f>
        <v>130586005</v>
      </c>
      <c r="E85" s="18" t="s">
        <v>390</v>
      </c>
      <c r="F85" s="11" t="s">
        <v>404</v>
      </c>
      <c r="G85" s="22">
        <f t="shared" si="2"/>
        <v>82.438109553429214</v>
      </c>
      <c r="H85" s="22">
        <f>NOPEMBER!H41</f>
        <v>91.666666666666657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" x14ac:dyDescent="0.25">
      <c r="A86" s="20" t="s">
        <v>103</v>
      </c>
      <c r="B86" s="18" t="s">
        <v>80</v>
      </c>
      <c r="C86" s="19">
        <f>+NOPEMBER!E44</f>
        <v>63169400</v>
      </c>
      <c r="D86" s="19">
        <f>+NOPEMBER!F44</f>
        <v>59070400</v>
      </c>
      <c r="E86" s="18" t="s">
        <v>390</v>
      </c>
      <c r="F86" s="11" t="s">
        <v>119</v>
      </c>
      <c r="G86" s="22">
        <f t="shared" si="2"/>
        <v>93.511098728181679</v>
      </c>
      <c r="H86" s="22">
        <f>NOPEMBER!H44</f>
        <v>100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25">
      <c r="A87" s="420" t="s">
        <v>106</v>
      </c>
      <c r="B87" s="420"/>
      <c r="C87" s="21">
        <f>SUM(C81:C86)</f>
        <v>2516535700</v>
      </c>
      <c r="D87" s="21">
        <f>SUM(D81:D86)</f>
        <v>2168431510</v>
      </c>
      <c r="E87" s="21"/>
      <c r="F87" s="21"/>
      <c r="G87" s="23">
        <f>D87/C87*100</f>
        <v>86.167325581751129</v>
      </c>
      <c r="H87" s="23">
        <f>SUM(H81,H82,H83,H85,H86)/5</f>
        <v>96.135101701669441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thickBot="1" x14ac:dyDescent="0.3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5"/>
      <c r="U91" s="5"/>
      <c r="V91" s="5"/>
      <c r="W91" s="5"/>
      <c r="X91" s="5"/>
    </row>
    <row r="92" spans="1:24" ht="15.75" thickTop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</sheetData>
  <mergeCells count="22">
    <mergeCell ref="N4:O4"/>
    <mergeCell ref="Q4:R4"/>
    <mergeCell ref="A1:S1"/>
    <mergeCell ref="A2:S2"/>
    <mergeCell ref="N5:O7"/>
    <mergeCell ref="Q5:R7"/>
    <mergeCell ref="A87:B87"/>
    <mergeCell ref="F4:G4"/>
    <mergeCell ref="F6:G6"/>
    <mergeCell ref="F5:G5"/>
    <mergeCell ref="A55:B55"/>
    <mergeCell ref="A71:B71"/>
    <mergeCell ref="F60:G60"/>
    <mergeCell ref="F61:G61"/>
    <mergeCell ref="A28:B28"/>
    <mergeCell ref="A39:B39"/>
    <mergeCell ref="A18:B18"/>
    <mergeCell ref="A10:C11"/>
    <mergeCell ref="A21:C22"/>
    <mergeCell ref="A31:C32"/>
    <mergeCell ref="A44:C45"/>
    <mergeCell ref="A60:C61"/>
  </mergeCells>
  <pageMargins left="0.70866141732283505" right="0.70866141732283505" top="0.74803149606299202" bottom="0.74803149606299202" header="0.31496062992126" footer="0.31496062992126"/>
  <pageSetup paperSize="10000" scale="71" fitToHeight="0" orientation="landscape" r:id="rId1"/>
  <rowBreaks count="3" manualBreakCount="3">
    <brk id="29" max="18" man="1"/>
    <brk id="56" max="18" man="1"/>
    <brk id="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PKK DKPP</vt:lpstr>
      <vt:lpstr>NOPEMBER</vt:lpstr>
      <vt:lpstr>REKAP BIDANG</vt:lpstr>
      <vt:lpstr>NOPEMBER!Print_Area</vt:lpstr>
      <vt:lpstr>'PKK DKPP'!Print_Area</vt:lpstr>
      <vt:lpstr>'REKAP BIDANG'!Print_Area</vt:lpstr>
      <vt:lpstr>NOPEMBER!Print_Titles</vt:lpstr>
      <vt:lpstr>'PKK DKPP'!Print_Titles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2020-12-07T02:48:33Z</cp:lastPrinted>
  <dcterms:created xsi:type="dcterms:W3CDTF">2019-03-11T00:27:54Z</dcterms:created>
  <dcterms:modified xsi:type="dcterms:W3CDTF">2020-12-07T07:02:50Z</dcterms:modified>
</cp:coreProperties>
</file>