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755" tabRatio="876"/>
  </bookViews>
  <sheets>
    <sheet name="Desember" sheetId="114" r:id="rId1"/>
    <sheet name="Sheet2" sheetId="106" r:id="rId2"/>
  </sheets>
  <definedNames>
    <definedName name="_xlnm.Print_Area" localSheetId="0">Desember!$A$1:$L$80</definedName>
    <definedName name="_xlnm.Print_Titles" localSheetId="0">Desember!$5:$7</definedName>
  </definedNames>
  <calcPr calcId="152511"/>
</workbook>
</file>

<file path=xl/calcChain.xml><?xml version="1.0" encoding="utf-8"?>
<calcChain xmlns="http://schemas.openxmlformats.org/spreadsheetml/2006/main">
  <c r="I64" i="114" l="1"/>
  <c r="H64" i="114"/>
  <c r="I49" i="114" l="1"/>
  <c r="H49" i="114"/>
  <c r="I16" i="114"/>
  <c r="H16" i="114"/>
  <c r="I15" i="114"/>
  <c r="H15" i="114"/>
  <c r="I14" i="114"/>
  <c r="H14" i="114"/>
  <c r="I12" i="114"/>
  <c r="H12" i="114"/>
  <c r="F71" i="114"/>
  <c r="I51" i="114" l="1"/>
  <c r="H51" i="114"/>
  <c r="G71" i="114" l="1"/>
  <c r="E71" i="114"/>
  <c r="G69" i="114"/>
  <c r="I68" i="114"/>
  <c r="H68" i="114"/>
  <c r="G68" i="114"/>
  <c r="I67" i="114"/>
  <c r="H67" i="114"/>
  <c r="G67" i="114"/>
  <c r="G66" i="114"/>
  <c r="G64" i="114"/>
  <c r="I62" i="114"/>
  <c r="H62" i="114"/>
  <c r="G62" i="114"/>
  <c r="I60" i="114"/>
  <c r="H60" i="114"/>
  <c r="G60" i="114"/>
  <c r="I59" i="114"/>
  <c r="H59" i="114"/>
  <c r="G59" i="114"/>
  <c r="G56" i="114"/>
  <c r="I54" i="114"/>
  <c r="H54" i="114"/>
  <c r="G54" i="114"/>
  <c r="J53" i="114"/>
  <c r="G53" i="114"/>
  <c r="G51" i="114"/>
  <c r="G49" i="114"/>
  <c r="I48" i="114"/>
  <c r="H48" i="114"/>
  <c r="G48" i="114"/>
  <c r="M48" i="114" s="1"/>
  <c r="I47" i="114"/>
  <c r="H47" i="114"/>
  <c r="H70" i="114" s="1"/>
  <c r="G47" i="114"/>
  <c r="G46" i="114"/>
  <c r="J46" i="114" s="1"/>
  <c r="G44" i="114"/>
  <c r="J44" i="114" s="1"/>
  <c r="G42" i="114"/>
  <c r="J42" i="114" s="1"/>
  <c r="G38" i="114"/>
  <c r="G35" i="114"/>
  <c r="J35" i="114" s="1"/>
  <c r="G33" i="114"/>
  <c r="J33" i="114" s="1"/>
  <c r="J32" i="114"/>
  <c r="G32" i="114"/>
  <c r="G31" i="114"/>
  <c r="J31" i="114" s="1"/>
  <c r="G30" i="114"/>
  <c r="J30" i="114" s="1"/>
  <c r="G28" i="114"/>
  <c r="J28" i="114" s="1"/>
  <c r="J26" i="114"/>
  <c r="G26" i="114"/>
  <c r="G24" i="114"/>
  <c r="J24" i="114" s="1"/>
  <c r="G23" i="114"/>
  <c r="J23" i="114" s="1"/>
  <c r="G21" i="114"/>
  <c r="J21" i="114" s="1"/>
  <c r="G20" i="114"/>
  <c r="J20" i="114" s="1"/>
  <c r="G18" i="114"/>
  <c r="J18" i="114" s="1"/>
  <c r="G17" i="114"/>
  <c r="J17" i="114" s="1"/>
  <c r="G16" i="114"/>
  <c r="J16" i="114" s="1"/>
  <c r="J15" i="114"/>
  <c r="G15" i="114"/>
  <c r="G14" i="114"/>
  <c r="J14" i="114" s="1"/>
  <c r="G12" i="114"/>
  <c r="J12" i="114" s="1"/>
  <c r="I11" i="114"/>
  <c r="H11" i="114"/>
  <c r="G11" i="114"/>
  <c r="G9" i="114"/>
  <c r="J9" i="114" s="1"/>
  <c r="G8" i="114"/>
  <c r="J8" i="114" s="1"/>
  <c r="M56" i="114" l="1"/>
  <c r="J56" i="114"/>
  <c r="I70" i="114"/>
  <c r="H71" i="114" s="1"/>
  <c r="M33" i="114"/>
  <c r="J11" i="114"/>
  <c r="M26" i="114" s="1"/>
  <c r="J71" i="114" l="1"/>
</calcChain>
</file>

<file path=xl/sharedStrings.xml><?xml version="1.0" encoding="utf-8"?>
<sst xmlns="http://schemas.openxmlformats.org/spreadsheetml/2006/main" count="141" uniqueCount="106">
  <si>
    <t>Program</t>
  </si>
  <si>
    <t>Kegiatan</t>
  </si>
  <si>
    <t>Dana (Rp)</t>
  </si>
  <si>
    <t>(Rp)</t>
  </si>
  <si>
    <t>%</t>
  </si>
  <si>
    <t>Keterangan</t>
  </si>
  <si>
    <t>Realisasi Keuangan</t>
  </si>
  <si>
    <t>Permasalahan</t>
  </si>
  <si>
    <t>SUMBER DANA  :  APBD II</t>
  </si>
  <si>
    <t>Pelayanan Administrasi</t>
  </si>
  <si>
    <t>Perkantoran.</t>
  </si>
  <si>
    <t>Penyediaan Jasa Surat Menyurat</t>
  </si>
  <si>
    <t>Kendaraan Dinas/Operasional</t>
  </si>
  <si>
    <t>Penyediaan Peralatan dan Perlengkapan Kantor</t>
  </si>
  <si>
    <t xml:space="preserve">Penyediaan Bahan Bacaan dan Peraturan </t>
  </si>
  <si>
    <t>Penyediaan Makanan dan Minuman</t>
  </si>
  <si>
    <t>Prasarana Aparatur</t>
  </si>
  <si>
    <t>Realisasi Kinerja SKPD</t>
  </si>
  <si>
    <t>Tangkap</t>
  </si>
  <si>
    <t>Penyediaan Jasa Kebersihan Kantor</t>
  </si>
  <si>
    <t xml:space="preserve"> </t>
  </si>
  <si>
    <t>Listrik</t>
  </si>
  <si>
    <t>Penyediaan Jasa Pemeliharaan dan Perizinan</t>
  </si>
  <si>
    <t>Penyediaan Barang Cetakan dan Penggandaan</t>
  </si>
  <si>
    <t>Bangunan Kantor</t>
  </si>
  <si>
    <t>Perundang-undangan</t>
  </si>
  <si>
    <t>daerah</t>
  </si>
  <si>
    <t>Penyelenggaraan dan Pengadaan Sarana/</t>
  </si>
  <si>
    <t>Prasarana Upacara</t>
  </si>
  <si>
    <t>Kinerja dan Keuangan</t>
  </si>
  <si>
    <t>Rapat-rapat Koordinasi dan Konsultasi Ke luar /dalam</t>
  </si>
  <si>
    <t>Perencanaan Anggaran SKPD</t>
  </si>
  <si>
    <t>Penyusunan Anggaran SKPD</t>
  </si>
  <si>
    <t>Peningkatan Pengembangan</t>
  </si>
  <si>
    <t xml:space="preserve">Sistim Pelaporan Capaian </t>
  </si>
  <si>
    <t xml:space="preserve">Penyusunan Laporan Capaian Kinerja dan Ikhtisar </t>
  </si>
  <si>
    <t>Perikanan</t>
  </si>
  <si>
    <t>Pemeliharaan rutin/berkala peralatan gedung kantor</t>
  </si>
  <si>
    <t>Peningkatan Sarana dan</t>
  </si>
  <si>
    <t>01</t>
  </si>
  <si>
    <t>02</t>
  </si>
  <si>
    <t>06</t>
  </si>
  <si>
    <t>07</t>
  </si>
  <si>
    <t>08</t>
  </si>
  <si>
    <t>05</t>
  </si>
  <si>
    <t>04</t>
  </si>
  <si>
    <t>03</t>
  </si>
  <si>
    <t>09</t>
  </si>
  <si>
    <t>12</t>
  </si>
  <si>
    <t>Penyelenggaraan Pameran/pawai Pembangunan</t>
  </si>
  <si>
    <t xml:space="preserve">Total Pagu </t>
  </si>
  <si>
    <t>Informasi Pembangunan Daerah</t>
  </si>
  <si>
    <t>Penyediaan Jasa Administrasi Keuangan</t>
  </si>
  <si>
    <t>Penyediaan Jasa Peralatan dan Perlengkapan Kantor</t>
  </si>
  <si>
    <t>No</t>
  </si>
  <si>
    <t xml:space="preserve">Pengembangan Perikanan </t>
  </si>
  <si>
    <t>Pemeliharaan rutin/berkala kendaraan dinas/operasional</t>
  </si>
  <si>
    <t>Pemeliharaan rutin/berkala perlengkapan gedung kantor</t>
  </si>
  <si>
    <t>Penyediaan Jasa Administrasi Kepegawaian</t>
  </si>
  <si>
    <t>Pendidikan dan Pelatihan Formal</t>
  </si>
  <si>
    <t xml:space="preserve">Peningkatan Kapasitas </t>
  </si>
  <si>
    <t>DINAS PERIKANAN KABUPATEN BULELENG</t>
  </si>
  <si>
    <t>Kabupaten Buleleng</t>
  </si>
  <si>
    <t>Penyediaan Jasa Komunikasi, Sumber Daya Air dan</t>
  </si>
  <si>
    <t>Penyediaan Alat tulis Kantor</t>
  </si>
  <si>
    <t>Penyediaan Komponen Instalasi Listrik, Penerangan</t>
  </si>
  <si>
    <t>Pengembangan Budidaya</t>
  </si>
  <si>
    <t>Pembinaan dan pengembangan pembenihan ikan</t>
  </si>
  <si>
    <t>Pembinaan dan pengembangan perikanan budidaya</t>
  </si>
  <si>
    <t>Pengembangan sarana prasarana perikanan budidaya</t>
  </si>
  <si>
    <t>Penanggulangan, pengendalian hama penyakit ikan</t>
  </si>
  <si>
    <t>dan lingkungan</t>
  </si>
  <si>
    <t>Pengembangan bibit unggul ikan air tawar</t>
  </si>
  <si>
    <t>Pemeliharaan rutin/berkala tempat pelelangan ikan</t>
  </si>
  <si>
    <t>Pengembangan sarana dan prasarana perikanan tangkap</t>
  </si>
  <si>
    <t>Pengembangan Kawasan</t>
  </si>
  <si>
    <t>Budidaya Perikanan</t>
  </si>
  <si>
    <t>Pengembangan dan penataan kawasan perikanan</t>
  </si>
  <si>
    <t>darat</t>
  </si>
  <si>
    <t>Peningkatan sumberdaya masyarakat perikanan</t>
  </si>
  <si>
    <t>Evaluasi dan supervisi sumberdaya masyarakat</t>
  </si>
  <si>
    <t>perikanan</t>
  </si>
  <si>
    <t>Pembinaan dan penumbuhan kelompok masyarakat</t>
  </si>
  <si>
    <t>Penyiapan informasi teknologi perikanan dan kemitraan</t>
  </si>
  <si>
    <t xml:space="preserve">Pengelolaan dan Pemasaran </t>
  </si>
  <si>
    <t xml:space="preserve">Produksi Perikanan </t>
  </si>
  <si>
    <t>Kajian pengelolaan dan pemasaran produksi perikanan</t>
  </si>
  <si>
    <t>Pengembangan dan penatausahaan perikanan</t>
  </si>
  <si>
    <t>Realisasi Fisik</t>
  </si>
  <si>
    <t>Output (%)</t>
  </si>
  <si>
    <t>Outcome (%)</t>
  </si>
  <si>
    <t>Upaya Pemecahan</t>
  </si>
  <si>
    <t>Pendataan dan inventarisasi aset barang milik daerah</t>
  </si>
  <si>
    <t>Realisasi Kinerja Kegiatan</t>
  </si>
  <si>
    <t>Pemberdayaan Masyarakat</t>
  </si>
  <si>
    <t>Sumberdaya Aparatur</t>
  </si>
  <si>
    <t>Pembinaan mutu dan pengolahan hasil perikanan</t>
  </si>
  <si>
    <t>Pemantapan dan pemasaran produksi perikanan</t>
  </si>
  <si>
    <t xml:space="preserve">                                                                                                    </t>
  </si>
  <si>
    <t>REKAP KEGIATAN PENGUKURAN KINERJA KEGIATAN PEMBANGUNAN  TAHUN 2019</t>
  </si>
  <si>
    <t xml:space="preserve">  </t>
  </si>
  <si>
    <t>Plt. Kepala Dinas Perikanan</t>
  </si>
  <si>
    <t>Ir.  Jon Benni Ariatman, MAP</t>
  </si>
  <si>
    <t>NIP. 19640903 199301 1 007</t>
  </si>
  <si>
    <t>BULAN     :    DESEMBER  2019</t>
  </si>
  <si>
    <t xml:space="preserve"> Singaraja, 31 Desember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</si>
</sst>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0"/>
      <name val="Arial"/>
    </font>
    <font>
      <sz val="10"/>
      <name val="Arial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9"/>
      <name val="Century Gothic"/>
      <family val="2"/>
    </font>
    <font>
      <b/>
      <sz val="8"/>
      <name val="Century Gothic"/>
      <family val="2"/>
    </font>
    <font>
      <b/>
      <u/>
      <sz val="9"/>
      <name val="Century Gothic"/>
      <family val="2"/>
    </font>
    <font>
      <sz val="10"/>
      <name val="Century Gothic"/>
      <family val="2"/>
    </font>
    <font>
      <b/>
      <sz val="10"/>
      <name val="Arial"/>
      <family val="2"/>
    </font>
    <font>
      <b/>
      <sz val="9"/>
      <color rgb="FFFF0000"/>
      <name val="Century Gothic"/>
      <family val="2"/>
    </font>
    <font>
      <b/>
      <sz val="9"/>
      <color theme="0"/>
      <name val="Century Gothic"/>
      <family val="2"/>
    </font>
    <font>
      <sz val="10"/>
      <name val="Arial"/>
      <family val="2"/>
    </font>
    <font>
      <b/>
      <sz val="10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10"/>
      <color theme="1"/>
      <name val="Century Gothic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" fillId="0" borderId="0"/>
  </cellStyleXfs>
  <cellXfs count="117">
    <xf numFmtId="0" fontId="0" fillId="0" borderId="0" xfId="0"/>
    <xf numFmtId="0" fontId="4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0" fillId="0" borderId="2" xfId="0" applyFill="1" applyBorder="1"/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0" borderId="4" xfId="0" applyFill="1" applyBorder="1"/>
    <xf numFmtId="0" fontId="4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4" fillId="0" borderId="7" xfId="0" applyFont="1" applyFill="1" applyBorder="1" applyAlignment="1">
      <alignment horizontal="center"/>
    </xf>
    <xf numFmtId="0" fontId="2" fillId="0" borderId="8" xfId="0" applyFont="1" applyFill="1" applyBorder="1"/>
    <xf numFmtId="0" fontId="2" fillId="0" borderId="9" xfId="0" applyFont="1" applyFill="1" applyBorder="1"/>
    <xf numFmtId="0" fontId="2" fillId="0" borderId="10" xfId="0" applyFont="1" applyFill="1" applyBorder="1"/>
    <xf numFmtId="0" fontId="0" fillId="0" borderId="0" xfId="0" applyFill="1"/>
    <xf numFmtId="0" fontId="4" fillId="2" borderId="11" xfId="0" applyFont="1" applyFill="1" applyBorder="1"/>
    <xf numFmtId="0" fontId="2" fillId="2" borderId="11" xfId="0" quotePrefix="1" applyFont="1" applyFill="1" applyBorder="1" applyAlignment="1">
      <alignment horizontal="center"/>
    </xf>
    <xf numFmtId="49" fontId="2" fillId="2" borderId="12" xfId="0" applyNumberFormat="1" applyFont="1" applyFill="1" applyBorder="1"/>
    <xf numFmtId="41" fontId="2" fillId="2" borderId="11" xfId="1" applyFont="1" applyFill="1" applyBorder="1"/>
    <xf numFmtId="4" fontId="2" fillId="2" borderId="1" xfId="0" applyNumberFormat="1" applyFont="1" applyFill="1" applyBorder="1"/>
    <xf numFmtId="3" fontId="3" fillId="2" borderId="1" xfId="0" applyNumberFormat="1" applyFont="1" applyFill="1" applyBorder="1"/>
    <xf numFmtId="49" fontId="4" fillId="2" borderId="1" xfId="0" applyNumberFormat="1" applyFont="1" applyFill="1" applyBorder="1"/>
    <xf numFmtId="0" fontId="2" fillId="2" borderId="1" xfId="0" quotePrefix="1" applyFont="1" applyFill="1" applyBorder="1" applyAlignment="1">
      <alignment horizontal="center"/>
    </xf>
    <xf numFmtId="49" fontId="2" fillId="2" borderId="1" xfId="0" applyNumberFormat="1" applyFont="1" applyFill="1" applyBorder="1"/>
    <xf numFmtId="41" fontId="2" fillId="2" borderId="1" xfId="1" applyFont="1" applyFill="1" applyBorder="1"/>
    <xf numFmtId="3" fontId="2" fillId="2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0" fontId="1" fillId="2" borderId="13" xfId="0" applyFont="1" applyFill="1" applyBorder="1"/>
    <xf numFmtId="0" fontId="2" fillId="2" borderId="13" xfId="0" applyFont="1" applyFill="1" applyBorder="1"/>
    <xf numFmtId="0" fontId="3" fillId="2" borderId="1" xfId="0" applyFont="1" applyFill="1" applyBorder="1"/>
    <xf numFmtId="0" fontId="2" fillId="2" borderId="1" xfId="0" applyFont="1" applyFill="1" applyBorder="1"/>
    <xf numFmtId="0" fontId="7" fillId="2" borderId="13" xfId="0" applyFont="1" applyFill="1" applyBorder="1"/>
    <xf numFmtId="0" fontId="4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1" xfId="0" quotePrefix="1" applyFill="1" applyBorder="1" applyAlignment="1">
      <alignment horizontal="center"/>
    </xf>
    <xf numFmtId="0" fontId="2" fillId="2" borderId="14" xfId="0" applyFont="1" applyFill="1" applyBorder="1"/>
    <xf numFmtId="3" fontId="4" fillId="2" borderId="14" xfId="0" applyNumberFormat="1" applyFont="1" applyFill="1" applyBorder="1"/>
    <xf numFmtId="3" fontId="2" fillId="2" borderId="14" xfId="0" applyNumberFormat="1" applyFont="1" applyFill="1" applyBorder="1"/>
    <xf numFmtId="3" fontId="4" fillId="2" borderId="16" xfId="0" applyNumberFormat="1" applyFont="1" applyFill="1" applyBorder="1"/>
    <xf numFmtId="4" fontId="4" fillId="2" borderId="16" xfId="0" applyNumberFormat="1" applyFont="1" applyFill="1" applyBorder="1"/>
    <xf numFmtId="3" fontId="2" fillId="2" borderId="16" xfId="0" applyNumberFormat="1" applyFont="1" applyFill="1" applyBorder="1"/>
    <xf numFmtId="3" fontId="3" fillId="2" borderId="16" xfId="0" applyNumberFormat="1" applyFont="1" applyFill="1" applyBorder="1"/>
    <xf numFmtId="3" fontId="2" fillId="2" borderId="0" xfId="0" applyNumberFormat="1" applyFont="1" applyFill="1" applyBorder="1"/>
    <xf numFmtId="4" fontId="2" fillId="2" borderId="0" xfId="0" applyNumberFormat="1" applyFont="1" applyFill="1" applyBorder="1"/>
    <xf numFmtId="0" fontId="2" fillId="2" borderId="0" xfId="0" applyFont="1" applyFill="1"/>
    <xf numFmtId="0" fontId="2" fillId="2" borderId="0" xfId="0" applyFont="1" applyFill="1" applyAlignment="1"/>
    <xf numFmtId="0" fontId="0" fillId="2" borderId="0" xfId="0" applyFill="1"/>
    <xf numFmtId="1" fontId="4" fillId="2" borderId="11" xfId="0" quotePrefix="1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quotePrefix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right"/>
    </xf>
    <xf numFmtId="4" fontId="2" fillId="2" borderId="1" xfId="3" applyNumberFormat="1" applyFont="1" applyFill="1" applyBorder="1"/>
    <xf numFmtId="164" fontId="2" fillId="2" borderId="1" xfId="2" applyNumberFormat="1" applyFont="1" applyFill="1" applyBorder="1"/>
    <xf numFmtId="164" fontId="7" fillId="2" borderId="13" xfId="2" applyNumberFormat="1" applyFont="1" applyFill="1" applyBorder="1"/>
    <xf numFmtId="164" fontId="12" fillId="2" borderId="13" xfId="2" applyNumberFormat="1" applyFont="1" applyFill="1" applyBorder="1"/>
    <xf numFmtId="164" fontId="7" fillId="2" borderId="1" xfId="2" applyNumberFormat="1" applyFont="1" applyFill="1" applyBorder="1"/>
    <xf numFmtId="0" fontId="0" fillId="2" borderId="20" xfId="0" applyFill="1" applyBorder="1"/>
    <xf numFmtId="3" fontId="8" fillId="2" borderId="1" xfId="0" applyNumberFormat="1" applyFont="1" applyFill="1" applyBorder="1"/>
    <xf numFmtId="164" fontId="7" fillId="2" borderId="21" xfId="2" applyNumberFormat="1" applyFont="1" applyFill="1" applyBorder="1"/>
    <xf numFmtId="3" fontId="2" fillId="2" borderId="11" xfId="0" applyNumberFormat="1" applyFont="1" applyFill="1" applyBorder="1"/>
    <xf numFmtId="4" fontId="2" fillId="2" borderId="11" xfId="0" applyNumberFormat="1" applyFont="1" applyFill="1" applyBorder="1"/>
    <xf numFmtId="4" fontId="2" fillId="2" borderId="11" xfId="3" applyNumberFormat="1" applyFont="1" applyFill="1" applyBorder="1"/>
    <xf numFmtId="3" fontId="3" fillId="2" borderId="11" xfId="0" applyNumberFormat="1" applyFont="1" applyFill="1" applyBorder="1"/>
    <xf numFmtId="4" fontId="4" fillId="2" borderId="14" xfId="0" applyNumberFormat="1" applyFont="1" applyFill="1" applyBorder="1"/>
    <xf numFmtId="4" fontId="10" fillId="2" borderId="14" xfId="3" applyNumberFormat="1" applyFont="1" applyFill="1" applyBorder="1"/>
    <xf numFmtId="4" fontId="9" fillId="2" borderId="14" xfId="3" applyNumberFormat="1" applyFont="1" applyFill="1" applyBorder="1"/>
    <xf numFmtId="0" fontId="2" fillId="2" borderId="0" xfId="0" applyFont="1" applyFill="1" applyBorder="1" applyAlignment="1">
      <alignment horizontal="right"/>
    </xf>
    <xf numFmtId="0" fontId="4" fillId="2" borderId="0" xfId="0" applyFont="1" applyFill="1" applyBorder="1" applyAlignment="1">
      <alignment horizontal="center"/>
    </xf>
    <xf numFmtId="3" fontId="2" fillId="2" borderId="17" xfId="0" applyNumberFormat="1" applyFont="1" applyFill="1" applyBorder="1"/>
    <xf numFmtId="3" fontId="3" fillId="2" borderId="0" xfId="0" applyNumberFormat="1" applyFont="1" applyFill="1" applyBorder="1"/>
    <xf numFmtId="0" fontId="1" fillId="2" borderId="0" xfId="0" applyFont="1" applyFill="1"/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/>
    <xf numFmtId="0" fontId="14" fillId="2" borderId="1" xfId="0" applyFont="1" applyFill="1" applyBorder="1" applyAlignment="1">
      <alignment horizontal="center"/>
    </xf>
    <xf numFmtId="49" fontId="14" fillId="2" borderId="1" xfId="0" applyNumberFormat="1" applyFont="1" applyFill="1" applyBorder="1"/>
    <xf numFmtId="164" fontId="15" fillId="2" borderId="13" xfId="2" applyNumberFormat="1" applyFont="1" applyFill="1" applyBorder="1"/>
    <xf numFmtId="3" fontId="14" fillId="2" borderId="1" xfId="0" applyNumberFormat="1" applyFont="1" applyFill="1" applyBorder="1"/>
    <xf numFmtId="4" fontId="14" fillId="2" borderId="1" xfId="0" applyNumberFormat="1" applyFont="1" applyFill="1" applyBorder="1"/>
    <xf numFmtId="4" fontId="14" fillId="2" borderId="1" xfId="3" applyNumberFormat="1" applyFont="1" applyFill="1" applyBorder="1"/>
    <xf numFmtId="0" fontId="16" fillId="2" borderId="13" xfId="0" applyFont="1" applyFill="1" applyBorder="1"/>
    <xf numFmtId="0" fontId="16" fillId="2" borderId="0" xfId="0" applyFont="1" applyFill="1"/>
    <xf numFmtId="1" fontId="3" fillId="2" borderId="0" xfId="0" applyNumberFormat="1" applyFont="1" applyFill="1"/>
    <xf numFmtId="0" fontId="3" fillId="2" borderId="0" xfId="0" applyFont="1" applyFill="1" applyAlignment="1"/>
    <xf numFmtId="0" fontId="3" fillId="2" borderId="0" xfId="0" applyFont="1" applyFill="1"/>
    <xf numFmtId="0" fontId="13" fillId="2" borderId="1" xfId="0" applyFont="1" applyFill="1" applyBorder="1"/>
    <xf numFmtId="0" fontId="14" fillId="2" borderId="1" xfId="0" quotePrefix="1" applyFont="1" applyFill="1" applyBorder="1" applyAlignment="1">
      <alignment horizontal="center"/>
    </xf>
    <xf numFmtId="41" fontId="14" fillId="2" borderId="1" xfId="1" applyFont="1" applyFill="1" applyBorder="1"/>
    <xf numFmtId="0" fontId="13" fillId="2" borderId="1" xfId="0" quotePrefix="1" applyFont="1" applyFill="1" applyBorder="1" applyAlignment="1">
      <alignment horizontal="center"/>
    </xf>
    <xf numFmtId="0" fontId="16" fillId="2" borderId="1" xfId="0" applyFont="1" applyFill="1" applyBorder="1"/>
    <xf numFmtId="43" fontId="14" fillId="2" borderId="1" xfId="2" applyFont="1" applyFill="1" applyBorder="1"/>
    <xf numFmtId="0" fontId="2" fillId="2" borderId="0" xfId="0" applyFont="1" applyFill="1" applyAlignment="1">
      <alignment horizontal="center"/>
    </xf>
    <xf numFmtId="4" fontId="0" fillId="2" borderId="0" xfId="0" applyNumberFormat="1" applyFill="1"/>
    <xf numFmtId="0" fontId="2" fillId="2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/>
    </xf>
    <xf numFmtId="4" fontId="4" fillId="2" borderId="15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</cellXfs>
  <cellStyles count="4">
    <cellStyle name="Comma" xfId="2" builtinId="3"/>
    <cellStyle name="Comma [0]" xfId="1" builtinId="6"/>
    <cellStyle name="Normal" xfId="0" builtinId="0"/>
    <cellStyle name="Normal 2" xfId="3"/>
  </cellStyles>
  <dxfs count="0"/>
  <tableStyles count="0" defaultTableStyle="TableStyleMedium9" defaultPivotStyle="PivotStyleLight16"/>
  <colors>
    <mruColors>
      <color rgb="FF4DD3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"/>
  <sheetViews>
    <sheetView tabSelected="1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L52" sqref="L52"/>
    </sheetView>
  </sheetViews>
  <sheetFormatPr defaultRowHeight="12.75" x14ac:dyDescent="0.2"/>
  <cols>
    <col min="1" max="1" width="3.7109375" customWidth="1"/>
    <col min="2" max="2" width="28.42578125" customWidth="1"/>
    <col min="3" max="3" width="3" customWidth="1"/>
    <col min="4" max="4" width="50.28515625" customWidth="1"/>
    <col min="5" max="5" width="13.85546875" customWidth="1"/>
    <col min="6" max="6" width="13.85546875" style="48" customWidth="1"/>
    <col min="7" max="7" width="8.7109375" customWidth="1"/>
    <col min="8" max="9" width="8.7109375" style="48" customWidth="1"/>
    <col min="10" max="10" width="11.140625" style="48" customWidth="1"/>
    <col min="11" max="11" width="11.7109375" customWidth="1"/>
    <col min="12" max="12" width="11" customWidth="1"/>
    <col min="13" max="13" width="10.140625" bestFit="1" customWidth="1"/>
  </cols>
  <sheetData>
    <row r="1" spans="1:12" ht="13.5" x14ac:dyDescent="0.25">
      <c r="A1" s="97" t="s">
        <v>99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</row>
    <row r="2" spans="1:12" ht="13.5" x14ac:dyDescent="0.25">
      <c r="A2" s="97" t="s">
        <v>61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</row>
    <row r="3" spans="1:12" ht="13.5" x14ac:dyDescent="0.25">
      <c r="A3" s="97" t="s">
        <v>104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1:12" ht="14.25" x14ac:dyDescent="0.3">
      <c r="A4" s="1" t="s">
        <v>8</v>
      </c>
      <c r="B4" s="2"/>
      <c r="C4" s="2"/>
      <c r="D4" s="2"/>
      <c r="E4" s="2"/>
      <c r="F4" s="46"/>
      <c r="G4" s="2"/>
      <c r="H4" s="46"/>
      <c r="I4" s="46"/>
      <c r="J4" s="46"/>
      <c r="K4" s="3"/>
      <c r="L4" s="14"/>
    </row>
    <row r="5" spans="1:12" ht="14.25" x14ac:dyDescent="0.3">
      <c r="A5" s="4"/>
      <c r="B5" s="5"/>
      <c r="C5" s="6"/>
      <c r="D5" s="7"/>
      <c r="E5" s="4"/>
      <c r="F5" s="98" t="s">
        <v>6</v>
      </c>
      <c r="G5" s="99"/>
      <c r="H5" s="100" t="s">
        <v>88</v>
      </c>
      <c r="I5" s="101"/>
      <c r="J5" s="102" t="s">
        <v>93</v>
      </c>
      <c r="K5" s="105" t="s">
        <v>5</v>
      </c>
      <c r="L5" s="106"/>
    </row>
    <row r="6" spans="1:12" ht="14.25" x14ac:dyDescent="0.3">
      <c r="A6" s="8" t="s">
        <v>54</v>
      </c>
      <c r="B6" s="8" t="s">
        <v>0</v>
      </c>
      <c r="C6" s="9"/>
      <c r="D6" s="10" t="s">
        <v>1</v>
      </c>
      <c r="E6" s="8" t="s">
        <v>2</v>
      </c>
      <c r="F6" s="102" t="s">
        <v>3</v>
      </c>
      <c r="G6" s="107" t="s">
        <v>4</v>
      </c>
      <c r="H6" s="102" t="s">
        <v>89</v>
      </c>
      <c r="I6" s="102" t="s">
        <v>90</v>
      </c>
      <c r="J6" s="103"/>
      <c r="K6" s="109" t="s">
        <v>7</v>
      </c>
      <c r="L6" s="109" t="s">
        <v>91</v>
      </c>
    </row>
    <row r="7" spans="1:12" ht="14.25" x14ac:dyDescent="0.3">
      <c r="A7" s="11"/>
      <c r="B7" s="11"/>
      <c r="C7" s="12"/>
      <c r="D7" s="13"/>
      <c r="E7" s="11"/>
      <c r="F7" s="104"/>
      <c r="G7" s="108"/>
      <c r="H7" s="104"/>
      <c r="I7" s="104"/>
      <c r="J7" s="104"/>
      <c r="K7" s="110"/>
      <c r="L7" s="110"/>
    </row>
    <row r="8" spans="1:12" s="48" customFormat="1" ht="14.25" x14ac:dyDescent="0.3">
      <c r="A8" s="49" t="s">
        <v>39</v>
      </c>
      <c r="B8" s="15" t="s">
        <v>9</v>
      </c>
      <c r="C8" s="16" t="s">
        <v>39</v>
      </c>
      <c r="D8" s="17" t="s">
        <v>11</v>
      </c>
      <c r="E8" s="62">
        <v>135876000</v>
      </c>
      <c r="F8" s="63">
        <v>135876000</v>
      </c>
      <c r="G8" s="64">
        <f>F8/E8*100</f>
        <v>100</v>
      </c>
      <c r="H8" s="65">
        <v>100</v>
      </c>
      <c r="I8" s="65">
        <v>100</v>
      </c>
      <c r="J8" s="65">
        <f>(I8+H8+G8)/3</f>
        <v>100</v>
      </c>
      <c r="K8" s="18"/>
      <c r="L8" s="66"/>
    </row>
    <row r="9" spans="1:12" s="48" customFormat="1" ht="14.25" x14ac:dyDescent="0.3">
      <c r="A9" s="50"/>
      <c r="B9" s="21" t="s">
        <v>10</v>
      </c>
      <c r="C9" s="22" t="s">
        <v>40</v>
      </c>
      <c r="D9" s="23" t="s">
        <v>63</v>
      </c>
      <c r="E9" s="57">
        <v>122000000</v>
      </c>
      <c r="F9" s="25">
        <v>97971415</v>
      </c>
      <c r="G9" s="19">
        <f>F9/E9*100</f>
        <v>80.304438524590154</v>
      </c>
      <c r="H9" s="55">
        <v>100</v>
      </c>
      <c r="I9" s="55">
        <v>100</v>
      </c>
      <c r="J9" s="55">
        <f t="shared" ref="J9:J32" si="0">(I9+H9+G9)/3</f>
        <v>93.434812841530061</v>
      </c>
      <c r="K9" s="24"/>
      <c r="L9" s="25"/>
    </row>
    <row r="10" spans="1:12" s="48" customFormat="1" ht="14.25" x14ac:dyDescent="0.3">
      <c r="A10" s="51"/>
      <c r="B10" s="20"/>
      <c r="C10" s="26" t="s">
        <v>20</v>
      </c>
      <c r="D10" s="23" t="s">
        <v>21</v>
      </c>
      <c r="E10" s="31"/>
      <c r="F10" s="25"/>
      <c r="G10" s="19"/>
      <c r="H10" s="55"/>
      <c r="I10" s="55"/>
      <c r="J10" s="55"/>
      <c r="K10" s="28"/>
      <c r="L10" s="25"/>
    </row>
    <row r="11" spans="1:12" s="48" customFormat="1" ht="14.25" x14ac:dyDescent="0.3">
      <c r="A11" s="51"/>
      <c r="B11" s="29"/>
      <c r="C11" s="22" t="s">
        <v>46</v>
      </c>
      <c r="D11" s="23" t="s">
        <v>53</v>
      </c>
      <c r="E11" s="57">
        <v>196946100</v>
      </c>
      <c r="F11" s="25">
        <v>196747700</v>
      </c>
      <c r="G11" s="19">
        <f>F11/E11*100</f>
        <v>99.899261777714827</v>
      </c>
      <c r="H11" s="55">
        <f>(100+100)/2</f>
        <v>100</v>
      </c>
      <c r="I11" s="55">
        <f>(100+100)/2</f>
        <v>100</v>
      </c>
      <c r="J11" s="55">
        <f>(I11+H11+G11)/3</f>
        <v>99.966420592571623</v>
      </c>
      <c r="K11" s="24"/>
      <c r="L11" s="25"/>
    </row>
    <row r="12" spans="1:12" s="48" customFormat="1" ht="14.25" x14ac:dyDescent="0.3">
      <c r="A12" s="50"/>
      <c r="B12" s="29" t="s">
        <v>20</v>
      </c>
      <c r="C12" s="22" t="s">
        <v>41</v>
      </c>
      <c r="D12" s="23" t="s">
        <v>22</v>
      </c>
      <c r="E12" s="57">
        <v>15000000</v>
      </c>
      <c r="F12" s="25">
        <v>12626700</v>
      </c>
      <c r="G12" s="19">
        <f>F12/E12*100</f>
        <v>84.177999999999997</v>
      </c>
      <c r="H12" s="55">
        <f>(100+100)/2</f>
        <v>100</v>
      </c>
      <c r="I12" s="55">
        <f>(100+100)/2</f>
        <v>100</v>
      </c>
      <c r="J12" s="55">
        <f>(I12+H12+G12)/3</f>
        <v>94.725999999999999</v>
      </c>
      <c r="K12" s="24"/>
      <c r="L12" s="25"/>
    </row>
    <row r="13" spans="1:12" s="48" customFormat="1" ht="14.25" x14ac:dyDescent="0.3">
      <c r="A13" s="50"/>
      <c r="B13" s="30"/>
      <c r="C13" s="26" t="s">
        <v>20</v>
      </c>
      <c r="D13" s="23" t="s">
        <v>12</v>
      </c>
      <c r="E13" s="57"/>
      <c r="F13" s="25" t="s">
        <v>20</v>
      </c>
      <c r="G13" s="19"/>
      <c r="H13" s="55"/>
      <c r="I13" s="55"/>
      <c r="J13" s="55"/>
      <c r="K13" s="31"/>
      <c r="L13" s="25"/>
    </row>
    <row r="14" spans="1:12" s="48" customFormat="1" ht="14.25" x14ac:dyDescent="0.3">
      <c r="A14" s="50"/>
      <c r="B14" s="30"/>
      <c r="C14" s="22" t="s">
        <v>42</v>
      </c>
      <c r="D14" s="23" t="s">
        <v>52</v>
      </c>
      <c r="E14" s="57">
        <v>291544000</v>
      </c>
      <c r="F14" s="25">
        <v>290142400</v>
      </c>
      <c r="G14" s="19">
        <f>F14/E14*100</f>
        <v>99.519249238536887</v>
      </c>
      <c r="H14" s="55">
        <f>(100+100)/2</f>
        <v>100</v>
      </c>
      <c r="I14" s="55">
        <f>(100+100)/2</f>
        <v>100</v>
      </c>
      <c r="J14" s="55">
        <f t="shared" si="0"/>
        <v>99.839749746178953</v>
      </c>
      <c r="K14" s="24"/>
      <c r="L14" s="25"/>
    </row>
    <row r="15" spans="1:12" s="48" customFormat="1" ht="14.25" x14ac:dyDescent="0.3">
      <c r="A15" s="50"/>
      <c r="B15" s="30"/>
      <c r="C15" s="22" t="s">
        <v>43</v>
      </c>
      <c r="D15" s="23" t="s">
        <v>19</v>
      </c>
      <c r="E15" s="57">
        <v>84500000</v>
      </c>
      <c r="F15" s="25">
        <v>84381000</v>
      </c>
      <c r="G15" s="19">
        <f>F15/E15*100</f>
        <v>99.859171597633136</v>
      </c>
      <c r="H15" s="55">
        <f t="shared" ref="H15:I16" si="1">(100+100)/2</f>
        <v>100</v>
      </c>
      <c r="I15" s="55">
        <f t="shared" si="1"/>
        <v>100</v>
      </c>
      <c r="J15" s="55">
        <f t="shared" si="0"/>
        <v>99.953057199211045</v>
      </c>
      <c r="K15" s="24"/>
      <c r="L15" s="25"/>
    </row>
    <row r="16" spans="1:12" s="48" customFormat="1" ht="14.25" x14ac:dyDescent="0.3">
      <c r="A16" s="50"/>
      <c r="B16" s="30"/>
      <c r="C16" s="26">
        <v>10</v>
      </c>
      <c r="D16" s="23" t="s">
        <v>64</v>
      </c>
      <c r="E16" s="57">
        <v>15000000</v>
      </c>
      <c r="F16" s="25">
        <v>13248300</v>
      </c>
      <c r="G16" s="19">
        <f>F16/E16*100</f>
        <v>88.322000000000003</v>
      </c>
      <c r="H16" s="55">
        <f t="shared" si="1"/>
        <v>100</v>
      </c>
      <c r="I16" s="55">
        <f t="shared" si="1"/>
        <v>100</v>
      </c>
      <c r="J16" s="55">
        <f t="shared" si="0"/>
        <v>96.10733333333333</v>
      </c>
      <c r="K16" s="24"/>
      <c r="L16" s="25"/>
    </row>
    <row r="17" spans="1:13" s="48" customFormat="1" ht="14.25" x14ac:dyDescent="0.3">
      <c r="A17" s="50"/>
      <c r="B17" s="30"/>
      <c r="C17" s="26">
        <v>11</v>
      </c>
      <c r="D17" s="23" t="s">
        <v>23</v>
      </c>
      <c r="E17" s="57">
        <v>10000000</v>
      </c>
      <c r="F17" s="25">
        <v>9997800</v>
      </c>
      <c r="G17" s="19">
        <f>F17/E17*100</f>
        <v>99.977999999999994</v>
      </c>
      <c r="H17" s="55">
        <v>100</v>
      </c>
      <c r="I17" s="55">
        <v>100</v>
      </c>
      <c r="J17" s="55">
        <f t="shared" si="0"/>
        <v>99.992666666666665</v>
      </c>
      <c r="K17" s="24"/>
      <c r="L17" s="25"/>
    </row>
    <row r="18" spans="1:13" s="48" customFormat="1" ht="14.25" x14ac:dyDescent="0.3">
      <c r="A18" s="50"/>
      <c r="B18" s="30"/>
      <c r="C18" s="26">
        <v>12</v>
      </c>
      <c r="D18" s="23" t="s">
        <v>65</v>
      </c>
      <c r="E18" s="57">
        <v>3847200</v>
      </c>
      <c r="F18" s="25">
        <v>3705625</v>
      </c>
      <c r="G18" s="19">
        <f>F18/E18*100</f>
        <v>96.320050946142658</v>
      </c>
      <c r="H18" s="55">
        <v>100</v>
      </c>
      <c r="I18" s="55">
        <v>100</v>
      </c>
      <c r="J18" s="55">
        <f>(I18+H18+G18)/3</f>
        <v>98.773350315380881</v>
      </c>
      <c r="K18" s="24"/>
      <c r="L18" s="25"/>
    </row>
    <row r="19" spans="1:13" s="48" customFormat="1" ht="14.25" x14ac:dyDescent="0.3">
      <c r="A19" s="50"/>
      <c r="B19" s="30"/>
      <c r="C19" s="26" t="s">
        <v>20</v>
      </c>
      <c r="D19" s="23" t="s">
        <v>24</v>
      </c>
      <c r="E19" s="57"/>
      <c r="F19" s="25"/>
      <c r="G19" s="19"/>
      <c r="H19" s="55"/>
      <c r="I19" s="55"/>
      <c r="J19" s="55"/>
      <c r="K19" s="27"/>
      <c r="L19" s="25"/>
    </row>
    <row r="20" spans="1:13" s="48" customFormat="1" ht="14.25" x14ac:dyDescent="0.3">
      <c r="A20" s="50"/>
      <c r="B20" s="30"/>
      <c r="C20" s="26">
        <v>13</v>
      </c>
      <c r="D20" s="23" t="s">
        <v>13</v>
      </c>
      <c r="E20" s="57">
        <v>4698000</v>
      </c>
      <c r="F20" s="25">
        <v>4548000</v>
      </c>
      <c r="G20" s="19">
        <f>F20/E20*100</f>
        <v>96.807151979565774</v>
      </c>
      <c r="H20" s="55">
        <v>100</v>
      </c>
      <c r="I20" s="55">
        <v>100</v>
      </c>
      <c r="J20" s="55">
        <f t="shared" si="0"/>
        <v>98.935717326521925</v>
      </c>
      <c r="K20" s="27"/>
      <c r="L20" s="25"/>
    </row>
    <row r="21" spans="1:13" s="48" customFormat="1" ht="14.25" x14ac:dyDescent="0.3">
      <c r="A21" s="50"/>
      <c r="B21" s="30"/>
      <c r="C21" s="26">
        <v>15</v>
      </c>
      <c r="D21" s="23" t="s">
        <v>14</v>
      </c>
      <c r="E21" s="57">
        <v>12000000</v>
      </c>
      <c r="F21" s="25">
        <v>12000000</v>
      </c>
      <c r="G21" s="19">
        <f>F21/E21*100</f>
        <v>100</v>
      </c>
      <c r="H21" s="55">
        <v>100</v>
      </c>
      <c r="I21" s="55">
        <v>100</v>
      </c>
      <c r="J21" s="55">
        <f t="shared" si="0"/>
        <v>100</v>
      </c>
      <c r="K21" s="24"/>
      <c r="L21" s="25"/>
    </row>
    <row r="22" spans="1:13" s="48" customFormat="1" ht="14.25" x14ac:dyDescent="0.3">
      <c r="A22" s="50"/>
      <c r="B22" s="30"/>
      <c r="C22" s="26"/>
      <c r="D22" s="23" t="s">
        <v>25</v>
      </c>
      <c r="E22" s="57"/>
      <c r="F22" s="25"/>
      <c r="G22" s="19"/>
      <c r="H22" s="55"/>
      <c r="I22" s="55"/>
      <c r="J22" s="55"/>
      <c r="K22" s="27"/>
      <c r="L22" s="25"/>
    </row>
    <row r="23" spans="1:13" s="60" customFormat="1" ht="14.25" x14ac:dyDescent="0.3">
      <c r="A23" s="50"/>
      <c r="B23" s="30"/>
      <c r="C23" s="26">
        <v>17</v>
      </c>
      <c r="D23" s="23" t="s">
        <v>15</v>
      </c>
      <c r="E23" s="57">
        <v>67820000</v>
      </c>
      <c r="F23" s="25">
        <v>63860000</v>
      </c>
      <c r="G23" s="19">
        <f>F23/E23*100</f>
        <v>94.161014450014747</v>
      </c>
      <c r="H23" s="55">
        <v>92.76</v>
      </c>
      <c r="I23" s="55">
        <v>92.76</v>
      </c>
      <c r="J23" s="55">
        <f t="shared" si="0"/>
        <v>93.227004816671581</v>
      </c>
      <c r="K23" s="24"/>
      <c r="L23" s="25"/>
    </row>
    <row r="24" spans="1:13" s="48" customFormat="1" ht="14.25" x14ac:dyDescent="0.3">
      <c r="A24" s="50"/>
      <c r="B24" s="30"/>
      <c r="C24" s="26">
        <v>18</v>
      </c>
      <c r="D24" s="23" t="s">
        <v>30</v>
      </c>
      <c r="E24" s="57">
        <v>198101878</v>
      </c>
      <c r="F24" s="25">
        <v>197283216</v>
      </c>
      <c r="G24" s="19">
        <f>F24/E24*100</f>
        <v>99.586746976724768</v>
      </c>
      <c r="H24" s="55">
        <v>100</v>
      </c>
      <c r="I24" s="55">
        <v>100</v>
      </c>
      <c r="J24" s="55">
        <f t="shared" si="0"/>
        <v>99.862248992241589</v>
      </c>
      <c r="K24" s="24"/>
      <c r="L24" s="25"/>
    </row>
    <row r="25" spans="1:13" s="48" customFormat="1" ht="14.25" x14ac:dyDescent="0.3">
      <c r="A25" s="50"/>
      <c r="B25" s="30"/>
      <c r="C25" s="26"/>
      <c r="D25" s="23" t="s">
        <v>26</v>
      </c>
      <c r="E25" s="58"/>
      <c r="F25" s="61"/>
      <c r="G25" s="19"/>
      <c r="H25" s="55"/>
      <c r="I25" s="55"/>
      <c r="J25" s="55"/>
      <c r="K25" s="27"/>
      <c r="L25" s="25"/>
    </row>
    <row r="26" spans="1:13" s="84" customFormat="1" ht="14.25" x14ac:dyDescent="0.3">
      <c r="A26" s="75"/>
      <c r="B26" s="76"/>
      <c r="C26" s="77">
        <v>22</v>
      </c>
      <c r="D26" s="78" t="s">
        <v>58</v>
      </c>
      <c r="E26" s="79">
        <v>137052000</v>
      </c>
      <c r="F26" s="80">
        <v>137049000</v>
      </c>
      <c r="G26" s="81">
        <f>F26/E26*100</f>
        <v>99.997811049820513</v>
      </c>
      <c r="H26" s="82">
        <v>100</v>
      </c>
      <c r="I26" s="82">
        <v>100</v>
      </c>
      <c r="J26" s="82">
        <f t="shared" si="0"/>
        <v>99.999270349940161</v>
      </c>
      <c r="K26" s="83"/>
      <c r="L26" s="80"/>
      <c r="M26" s="84">
        <f>SUM(J8:J26)/14</f>
        <v>98.201259441446268</v>
      </c>
    </row>
    <row r="27" spans="1:13" s="48" customFormat="1" ht="14.25" x14ac:dyDescent="0.3">
      <c r="A27" s="50"/>
      <c r="B27" s="30"/>
      <c r="C27" s="26"/>
      <c r="D27" s="23"/>
      <c r="E27" s="56"/>
      <c r="F27" s="25"/>
      <c r="G27" s="19"/>
      <c r="H27" s="55"/>
      <c r="I27" s="55"/>
      <c r="J27" s="55"/>
      <c r="K27" s="24"/>
      <c r="L27" s="25"/>
    </row>
    <row r="28" spans="1:13" s="48" customFormat="1" ht="14.25" x14ac:dyDescent="0.3">
      <c r="A28" s="52" t="s">
        <v>40</v>
      </c>
      <c r="B28" s="32" t="s">
        <v>38</v>
      </c>
      <c r="C28" s="22" t="s">
        <v>48</v>
      </c>
      <c r="D28" s="23" t="s">
        <v>27</v>
      </c>
      <c r="E28" s="57">
        <v>68899000</v>
      </c>
      <c r="F28" s="25">
        <v>65860500</v>
      </c>
      <c r="G28" s="19">
        <f>F28/E28*100</f>
        <v>95.589921479266749</v>
      </c>
      <c r="H28" s="55">
        <v>100</v>
      </c>
      <c r="I28" s="55">
        <v>100</v>
      </c>
      <c r="J28" s="55">
        <f t="shared" si="0"/>
        <v>98.52997382642225</v>
      </c>
      <c r="K28" s="24"/>
      <c r="L28" s="30"/>
    </row>
    <row r="29" spans="1:13" s="48" customFormat="1" ht="14.25" x14ac:dyDescent="0.3">
      <c r="A29" s="52"/>
      <c r="B29" s="32" t="s">
        <v>16</v>
      </c>
      <c r="C29" s="26" t="s">
        <v>20</v>
      </c>
      <c r="D29" s="23" t="s">
        <v>28</v>
      </c>
      <c r="E29" s="56"/>
      <c r="F29" s="25"/>
      <c r="G29" s="19"/>
      <c r="H29" s="55"/>
      <c r="I29" s="55"/>
      <c r="J29" s="55"/>
      <c r="K29" s="24"/>
      <c r="L29" s="30"/>
    </row>
    <row r="30" spans="1:13" s="48" customFormat="1" ht="14.25" x14ac:dyDescent="0.3">
      <c r="A30" s="50"/>
      <c r="B30" s="32"/>
      <c r="C30" s="26">
        <v>24</v>
      </c>
      <c r="D30" s="23" t="s">
        <v>56</v>
      </c>
      <c r="E30" s="57">
        <v>66000000</v>
      </c>
      <c r="F30" s="25">
        <v>57196218</v>
      </c>
      <c r="G30" s="19">
        <f>F30/E30*100</f>
        <v>86.660936363636367</v>
      </c>
      <c r="H30" s="55">
        <v>88</v>
      </c>
      <c r="I30" s="55">
        <v>88</v>
      </c>
      <c r="J30" s="55">
        <f t="shared" si="0"/>
        <v>87.55364545454546</v>
      </c>
      <c r="K30" s="24"/>
      <c r="L30" s="25"/>
    </row>
    <row r="31" spans="1:13" s="48" customFormat="1" ht="14.25" x14ac:dyDescent="0.3">
      <c r="A31" s="50"/>
      <c r="B31" s="32"/>
      <c r="C31" s="26">
        <v>26</v>
      </c>
      <c r="D31" s="23" t="s">
        <v>57</v>
      </c>
      <c r="E31" s="57">
        <v>3000000</v>
      </c>
      <c r="F31" s="25">
        <v>2997500</v>
      </c>
      <c r="G31" s="19">
        <f>F31/E31*100</f>
        <v>99.916666666666671</v>
      </c>
      <c r="H31" s="55">
        <v>100</v>
      </c>
      <c r="I31" s="55">
        <v>100</v>
      </c>
      <c r="J31" s="55">
        <f t="shared" si="0"/>
        <v>99.972222222222229</v>
      </c>
      <c r="K31" s="24"/>
      <c r="L31" s="25"/>
    </row>
    <row r="32" spans="1:13" s="48" customFormat="1" ht="14.25" x14ac:dyDescent="0.3">
      <c r="A32" s="50"/>
      <c r="B32" s="30"/>
      <c r="C32" s="26">
        <v>28</v>
      </c>
      <c r="D32" s="23" t="s">
        <v>37</v>
      </c>
      <c r="E32" s="57">
        <v>4960000</v>
      </c>
      <c r="F32" s="25">
        <v>4960000</v>
      </c>
      <c r="G32" s="19">
        <f>F32/E32*100</f>
        <v>100</v>
      </c>
      <c r="H32" s="55">
        <v>100</v>
      </c>
      <c r="I32" s="55">
        <v>100</v>
      </c>
      <c r="J32" s="55">
        <f t="shared" si="0"/>
        <v>100</v>
      </c>
      <c r="K32" s="24"/>
      <c r="L32" s="25"/>
    </row>
    <row r="33" spans="1:13" s="48" customFormat="1" ht="14.25" x14ac:dyDescent="0.3">
      <c r="A33" s="50"/>
      <c r="B33" s="30"/>
      <c r="C33" s="26">
        <v>45</v>
      </c>
      <c r="D33" s="23" t="s">
        <v>92</v>
      </c>
      <c r="E33" s="59">
        <v>55232000</v>
      </c>
      <c r="F33" s="25">
        <v>54515400</v>
      </c>
      <c r="G33" s="19">
        <f>F33/E33*100</f>
        <v>98.702563731170329</v>
      </c>
      <c r="H33" s="55">
        <v>100</v>
      </c>
      <c r="I33" s="55">
        <v>100</v>
      </c>
      <c r="J33" s="55">
        <f>(I33+H33+G33)/3</f>
        <v>99.567521243723448</v>
      </c>
      <c r="K33" s="24"/>
      <c r="L33" s="25"/>
      <c r="M33" s="48">
        <f>SUM(J28:J33)/5</f>
        <v>97.124672549382666</v>
      </c>
    </row>
    <row r="34" spans="1:13" s="48" customFormat="1" ht="14.25" x14ac:dyDescent="0.3">
      <c r="A34" s="50"/>
      <c r="B34" s="30"/>
      <c r="C34" s="26"/>
      <c r="D34" s="23"/>
      <c r="E34" s="56"/>
      <c r="F34" s="25"/>
      <c r="G34" s="19"/>
      <c r="H34" s="55"/>
      <c r="I34" s="55"/>
      <c r="J34" s="55"/>
      <c r="K34" s="24"/>
      <c r="L34" s="25"/>
    </row>
    <row r="35" spans="1:13" s="48" customFormat="1" ht="14.25" x14ac:dyDescent="0.3">
      <c r="A35" s="52" t="s">
        <v>44</v>
      </c>
      <c r="B35" s="32" t="s">
        <v>60</v>
      </c>
      <c r="C35" s="22" t="s">
        <v>39</v>
      </c>
      <c r="D35" s="23" t="s">
        <v>59</v>
      </c>
      <c r="E35" s="57">
        <v>6000000</v>
      </c>
      <c r="F35" s="25">
        <v>6000000</v>
      </c>
      <c r="G35" s="19">
        <f>F35/E35*100</f>
        <v>100</v>
      </c>
      <c r="H35" s="55">
        <v>100</v>
      </c>
      <c r="I35" s="55">
        <v>100</v>
      </c>
      <c r="J35" s="55">
        <f>(I35+H35+G35)/3</f>
        <v>100</v>
      </c>
      <c r="K35" s="24"/>
      <c r="L35" s="25"/>
    </row>
    <row r="36" spans="1:13" s="48" customFormat="1" ht="14.25" x14ac:dyDescent="0.3">
      <c r="A36" s="52"/>
      <c r="B36" s="32" t="s">
        <v>95</v>
      </c>
      <c r="C36" s="22"/>
      <c r="D36" s="23"/>
      <c r="E36" s="56"/>
      <c r="F36" s="25"/>
      <c r="G36" s="19"/>
      <c r="H36" s="55"/>
      <c r="I36" s="55"/>
      <c r="J36" s="55" t="s">
        <v>100</v>
      </c>
      <c r="K36" s="24"/>
      <c r="L36" s="25"/>
    </row>
    <row r="37" spans="1:13" s="48" customFormat="1" ht="14.25" x14ac:dyDescent="0.3">
      <c r="A37" s="50"/>
      <c r="B37" s="32"/>
      <c r="C37" s="26"/>
      <c r="D37" s="23" t="s">
        <v>98</v>
      </c>
      <c r="E37" s="56"/>
      <c r="F37" s="25"/>
      <c r="G37" s="19"/>
      <c r="H37" s="55"/>
      <c r="I37" s="55"/>
      <c r="J37" s="55"/>
      <c r="K37" s="24"/>
      <c r="L37" s="25"/>
    </row>
    <row r="38" spans="1:13" s="48" customFormat="1" ht="14.25" x14ac:dyDescent="0.3">
      <c r="A38" s="52" t="s">
        <v>41</v>
      </c>
      <c r="B38" s="32" t="s">
        <v>33</v>
      </c>
      <c r="C38" s="22" t="s">
        <v>39</v>
      </c>
      <c r="D38" s="23" t="s">
        <v>35</v>
      </c>
      <c r="E38" s="57">
        <v>209599000</v>
      </c>
      <c r="F38" s="25">
        <v>204895105</v>
      </c>
      <c r="G38" s="19">
        <f>F38/E38*100</f>
        <v>97.755764579029474</v>
      </c>
      <c r="H38" s="55">
        <v>100</v>
      </c>
      <c r="I38" s="55">
        <v>100</v>
      </c>
      <c r="J38" s="55">
        <v>99.55</v>
      </c>
      <c r="K38" s="33"/>
      <c r="L38" s="33"/>
    </row>
    <row r="39" spans="1:13" s="48" customFormat="1" ht="14.25" x14ac:dyDescent="0.3">
      <c r="A39" s="50"/>
      <c r="B39" s="32" t="s">
        <v>34</v>
      </c>
      <c r="C39" s="26"/>
      <c r="D39" s="23" t="s">
        <v>17</v>
      </c>
      <c r="E39" s="56"/>
      <c r="F39" s="25"/>
      <c r="G39" s="19"/>
      <c r="H39" s="55"/>
      <c r="I39" s="55" t="s">
        <v>20</v>
      </c>
      <c r="J39" s="55"/>
      <c r="K39" s="33"/>
      <c r="L39" s="33"/>
    </row>
    <row r="40" spans="1:13" s="48" customFormat="1" ht="14.25" x14ac:dyDescent="0.3">
      <c r="A40" s="50"/>
      <c r="B40" s="32" t="s">
        <v>29</v>
      </c>
      <c r="C40" s="26"/>
      <c r="D40" s="23"/>
      <c r="E40" s="56"/>
      <c r="F40" s="25"/>
      <c r="G40" s="19"/>
      <c r="H40" s="55"/>
      <c r="I40" s="55"/>
      <c r="J40" s="55"/>
      <c r="K40" s="33"/>
      <c r="L40" s="33"/>
    </row>
    <row r="41" spans="1:13" s="48" customFormat="1" ht="14.25" x14ac:dyDescent="0.3">
      <c r="A41" s="34"/>
      <c r="B41" s="25"/>
      <c r="C41" s="34"/>
      <c r="D41" s="33"/>
      <c r="E41" s="59"/>
      <c r="F41" s="25"/>
      <c r="G41" s="19"/>
      <c r="H41" s="55"/>
      <c r="I41" s="55"/>
      <c r="J41" s="55"/>
      <c r="K41" s="35"/>
      <c r="L41" s="25"/>
    </row>
    <row r="42" spans="1:13" s="48" customFormat="1" ht="14.25" x14ac:dyDescent="0.3">
      <c r="A42" s="52" t="s">
        <v>42</v>
      </c>
      <c r="B42" s="32" t="s">
        <v>31</v>
      </c>
      <c r="C42" s="22" t="s">
        <v>39</v>
      </c>
      <c r="D42" s="23" t="s">
        <v>32</v>
      </c>
      <c r="E42" s="57">
        <v>107008000</v>
      </c>
      <c r="F42" s="25">
        <v>106182900</v>
      </c>
      <c r="G42" s="19">
        <f>F42/E42*100</f>
        <v>99.228936154306226</v>
      </c>
      <c r="H42" s="55">
        <v>100</v>
      </c>
      <c r="I42" s="55">
        <v>100</v>
      </c>
      <c r="J42" s="55">
        <f>(I42+H42+G42)/3</f>
        <v>99.742978718102066</v>
      </c>
      <c r="K42" s="24"/>
      <c r="L42" s="25"/>
    </row>
    <row r="43" spans="1:13" s="48" customFormat="1" ht="14.25" x14ac:dyDescent="0.3">
      <c r="A43" s="52"/>
      <c r="B43" s="32"/>
      <c r="C43" s="22"/>
      <c r="D43" s="23"/>
      <c r="E43" s="56"/>
      <c r="F43" s="25"/>
      <c r="G43" s="19"/>
      <c r="H43" s="55"/>
      <c r="I43" s="55"/>
      <c r="J43" s="55"/>
      <c r="K43" s="24"/>
      <c r="L43" s="25"/>
    </row>
    <row r="44" spans="1:13" s="84" customFormat="1" ht="14.25" x14ac:dyDescent="0.3">
      <c r="A44" s="91" t="s">
        <v>43</v>
      </c>
      <c r="B44" s="88" t="s">
        <v>51</v>
      </c>
      <c r="C44" s="89" t="s">
        <v>39</v>
      </c>
      <c r="D44" s="78" t="s">
        <v>49</v>
      </c>
      <c r="E44" s="79">
        <v>72100000</v>
      </c>
      <c r="F44" s="80">
        <v>71805200</v>
      </c>
      <c r="G44" s="81">
        <f>F44/E44*100</f>
        <v>99.591123439667129</v>
      </c>
      <c r="H44" s="82">
        <v>100</v>
      </c>
      <c r="I44" s="82">
        <v>100</v>
      </c>
      <c r="J44" s="82">
        <f>(I44+H44+G44)/3</f>
        <v>99.863707813222376</v>
      </c>
      <c r="K44" s="90"/>
      <c r="L44" s="80"/>
    </row>
    <row r="45" spans="1:13" s="48" customFormat="1" ht="14.25" x14ac:dyDescent="0.3">
      <c r="A45" s="50"/>
      <c r="B45" s="32"/>
      <c r="C45" s="26"/>
      <c r="D45" s="23"/>
      <c r="E45" s="56"/>
      <c r="F45" s="25"/>
      <c r="G45" s="19"/>
      <c r="H45" s="55"/>
      <c r="I45" s="55"/>
      <c r="J45" s="55"/>
      <c r="K45" s="24"/>
      <c r="L45" s="25"/>
    </row>
    <row r="46" spans="1:13" s="74" customFormat="1" ht="14.25" x14ac:dyDescent="0.3">
      <c r="A46" s="50">
        <v>20</v>
      </c>
      <c r="B46" s="32" t="s">
        <v>66</v>
      </c>
      <c r="C46" s="22" t="s">
        <v>44</v>
      </c>
      <c r="D46" s="23" t="s">
        <v>67</v>
      </c>
      <c r="E46" s="57">
        <v>51300000</v>
      </c>
      <c r="F46" s="25">
        <v>51084900</v>
      </c>
      <c r="G46" s="19">
        <f>F46/E46*100</f>
        <v>99.58070175438597</v>
      </c>
      <c r="H46" s="55">
        <v>100</v>
      </c>
      <c r="I46" s="55">
        <v>100</v>
      </c>
      <c r="J46" s="55">
        <f>SUM(G46:I46)/3</f>
        <v>99.860233918128657</v>
      </c>
      <c r="K46" s="24"/>
      <c r="L46" s="25"/>
    </row>
    <row r="47" spans="1:13" s="74" customFormat="1" ht="14.25" x14ac:dyDescent="0.3">
      <c r="A47" s="50"/>
      <c r="B47" s="32" t="s">
        <v>36</v>
      </c>
      <c r="C47" s="22" t="s">
        <v>42</v>
      </c>
      <c r="D47" s="23" t="s">
        <v>68</v>
      </c>
      <c r="E47" s="57">
        <v>114180000</v>
      </c>
      <c r="F47" s="25">
        <v>113417100</v>
      </c>
      <c r="G47" s="19">
        <f>F47/E47*100</f>
        <v>99.331844456121914</v>
      </c>
      <c r="H47" s="55">
        <f>(100+100)/2</f>
        <v>100</v>
      </c>
      <c r="I47" s="55">
        <f>(100+100)/2</f>
        <v>100</v>
      </c>
      <c r="J47" s="55">
        <v>99.87</v>
      </c>
      <c r="K47" s="24"/>
      <c r="L47" s="25"/>
    </row>
    <row r="48" spans="1:13" s="48" customFormat="1" ht="14.25" x14ac:dyDescent="0.3">
      <c r="A48" s="50"/>
      <c r="B48" s="32"/>
      <c r="C48" s="22" t="s">
        <v>43</v>
      </c>
      <c r="D48" s="23" t="s">
        <v>69</v>
      </c>
      <c r="E48" s="57">
        <v>156427500</v>
      </c>
      <c r="F48" s="25">
        <v>150012080</v>
      </c>
      <c r="G48" s="19">
        <f>F48/E48*100</f>
        <v>95.89879017436192</v>
      </c>
      <c r="H48" s="55">
        <f>(100+100)/2</f>
        <v>100</v>
      </c>
      <c r="I48" s="55">
        <f>(100+100)/2</f>
        <v>100</v>
      </c>
      <c r="J48" s="55">
        <v>99.18</v>
      </c>
      <c r="K48" s="24"/>
      <c r="L48" s="25"/>
      <c r="M48" s="95">
        <f>+(G48+200+200)/5</f>
        <v>99.179758034872378</v>
      </c>
    </row>
    <row r="49" spans="1:13" s="74" customFormat="1" ht="14.25" x14ac:dyDescent="0.3">
      <c r="A49" s="50"/>
      <c r="B49" s="32" t="s">
        <v>20</v>
      </c>
      <c r="C49" s="22" t="s">
        <v>47</v>
      </c>
      <c r="D49" s="23" t="s">
        <v>70</v>
      </c>
      <c r="E49" s="57">
        <v>22000000</v>
      </c>
      <c r="F49" s="25">
        <v>21795400</v>
      </c>
      <c r="G49" s="19">
        <f>F49/E49*100</f>
        <v>99.070000000000007</v>
      </c>
      <c r="H49" s="55">
        <f>+(100+100+100)/3</f>
        <v>100</v>
      </c>
      <c r="I49" s="55">
        <f>+(100+100+100)/3</f>
        <v>100</v>
      </c>
      <c r="J49" s="55">
        <v>99.87</v>
      </c>
      <c r="K49" s="24"/>
      <c r="L49" s="25"/>
    </row>
    <row r="50" spans="1:13" s="48" customFormat="1" ht="14.25" x14ac:dyDescent="0.3">
      <c r="A50" s="50"/>
      <c r="B50" s="32"/>
      <c r="C50" s="26"/>
      <c r="D50" s="23" t="s">
        <v>71</v>
      </c>
      <c r="E50" s="56"/>
      <c r="F50" s="25"/>
      <c r="G50" s="19"/>
      <c r="H50" s="55"/>
      <c r="I50" s="55"/>
      <c r="J50" s="55"/>
      <c r="K50" s="24"/>
      <c r="L50" s="25"/>
    </row>
    <row r="51" spans="1:13" s="74" customFormat="1" ht="14.25" x14ac:dyDescent="0.3">
      <c r="A51" s="50"/>
      <c r="B51" s="32"/>
      <c r="C51" s="26">
        <v>10</v>
      </c>
      <c r="D51" s="23" t="s">
        <v>72</v>
      </c>
      <c r="E51" s="57">
        <v>430805250</v>
      </c>
      <c r="F51" s="25">
        <v>428157832</v>
      </c>
      <c r="G51" s="19">
        <f>F51/E51*100</f>
        <v>99.385472205828506</v>
      </c>
      <c r="H51" s="55">
        <f>(100+100+100+100)/4</f>
        <v>100</v>
      </c>
      <c r="I51" s="55">
        <f>(100+100+100+100)/4</f>
        <v>100</v>
      </c>
      <c r="J51" s="55">
        <v>99.93</v>
      </c>
      <c r="K51" s="24"/>
      <c r="L51" s="25"/>
    </row>
    <row r="52" spans="1:13" s="48" customFormat="1" ht="14.25" x14ac:dyDescent="0.3">
      <c r="A52" s="50"/>
      <c r="B52" s="30"/>
      <c r="C52" s="22"/>
      <c r="D52" s="23"/>
      <c r="E52" s="56"/>
      <c r="F52" s="25"/>
      <c r="G52" s="19"/>
      <c r="H52" s="55"/>
      <c r="I52" s="55"/>
      <c r="J52" s="55"/>
      <c r="K52" s="24"/>
      <c r="L52" s="25"/>
    </row>
    <row r="53" spans="1:13" s="48" customFormat="1" ht="15" customHeight="1" x14ac:dyDescent="0.3">
      <c r="A53" s="50">
        <v>21</v>
      </c>
      <c r="B53" s="32" t="s">
        <v>55</v>
      </c>
      <c r="C53" s="22" t="s">
        <v>46</v>
      </c>
      <c r="D53" s="23" t="s">
        <v>73</v>
      </c>
      <c r="E53" s="57">
        <v>24830000</v>
      </c>
      <c r="F53" s="25">
        <v>24601600</v>
      </c>
      <c r="G53" s="19">
        <f>F53/E53*100</f>
        <v>99.080144985904155</v>
      </c>
      <c r="H53" s="55">
        <v>100</v>
      </c>
      <c r="I53" s="55">
        <v>100</v>
      </c>
      <c r="J53" s="55">
        <f>SUM(G53:I53)/3</f>
        <v>99.693381661968047</v>
      </c>
      <c r="K53" s="25"/>
      <c r="L53" s="25"/>
    </row>
    <row r="54" spans="1:13" s="48" customFormat="1" ht="14.25" x14ac:dyDescent="0.3">
      <c r="A54" s="50"/>
      <c r="B54" s="32" t="s">
        <v>18</v>
      </c>
      <c r="C54" s="22" t="s">
        <v>41</v>
      </c>
      <c r="D54" s="23" t="s">
        <v>74</v>
      </c>
      <c r="E54" s="57">
        <v>1084403750</v>
      </c>
      <c r="F54" s="25">
        <v>924884570</v>
      </c>
      <c r="G54" s="19">
        <f>F54/E54*100</f>
        <v>85.289687535661869</v>
      </c>
      <c r="H54" s="55">
        <f>+(100+100+100)/3</f>
        <v>100</v>
      </c>
      <c r="I54" s="55">
        <f>+(100+100+100)/3</f>
        <v>100</v>
      </c>
      <c r="J54" s="55">
        <v>97.9</v>
      </c>
      <c r="K54" s="25"/>
      <c r="L54" s="25"/>
    </row>
    <row r="55" spans="1:13" s="48" customFormat="1" ht="14.25" x14ac:dyDescent="0.3">
      <c r="A55" s="50"/>
      <c r="B55" s="32"/>
      <c r="C55" s="22"/>
      <c r="D55" s="23"/>
      <c r="E55" s="56"/>
      <c r="F55" s="25"/>
      <c r="G55" s="19"/>
      <c r="H55" s="55"/>
      <c r="I55" s="55"/>
      <c r="J55" s="55"/>
      <c r="K55" s="25"/>
      <c r="L55" s="25"/>
    </row>
    <row r="56" spans="1:13" s="84" customFormat="1" ht="14.25" x14ac:dyDescent="0.3">
      <c r="A56" s="75">
        <v>25</v>
      </c>
      <c r="B56" s="88" t="s">
        <v>75</v>
      </c>
      <c r="C56" s="89" t="s">
        <v>39</v>
      </c>
      <c r="D56" s="78" t="s">
        <v>77</v>
      </c>
      <c r="E56" s="79">
        <v>66259500</v>
      </c>
      <c r="F56" s="80">
        <v>65949250</v>
      </c>
      <c r="G56" s="81">
        <f>F56/E56*100</f>
        <v>99.531765256302876</v>
      </c>
      <c r="H56" s="55">
        <v>100</v>
      </c>
      <c r="I56" s="55">
        <v>100</v>
      </c>
      <c r="J56" s="82">
        <f>SUM(G56:I56)/3</f>
        <v>99.843921752100968</v>
      </c>
      <c r="K56" s="90"/>
      <c r="L56" s="80"/>
      <c r="M56" s="84">
        <f>SUM(G56:I56)/3</f>
        <v>99.843921752100968</v>
      </c>
    </row>
    <row r="57" spans="1:13" s="48" customFormat="1" ht="14.25" x14ac:dyDescent="0.3">
      <c r="A57" s="50"/>
      <c r="B57" s="32" t="s">
        <v>76</v>
      </c>
      <c r="C57" s="26"/>
      <c r="D57" s="23" t="s">
        <v>78</v>
      </c>
      <c r="E57" s="56"/>
      <c r="F57" s="25"/>
      <c r="G57" s="19"/>
      <c r="H57" s="55"/>
      <c r="I57" s="55"/>
      <c r="J57" s="55"/>
      <c r="K57" s="25"/>
      <c r="L57" s="19"/>
    </row>
    <row r="58" spans="1:13" s="48" customFormat="1" ht="14.25" x14ac:dyDescent="0.3">
      <c r="A58" s="50"/>
      <c r="B58" s="32"/>
      <c r="C58" s="26"/>
      <c r="D58" s="23"/>
      <c r="E58" s="56"/>
      <c r="F58" s="25"/>
      <c r="G58" s="19"/>
      <c r="H58" s="55"/>
      <c r="I58" s="55"/>
      <c r="J58" s="55"/>
      <c r="K58" s="25"/>
      <c r="L58" s="25"/>
    </row>
    <row r="59" spans="1:13" s="48" customFormat="1" ht="14.25" x14ac:dyDescent="0.3">
      <c r="A59" s="50">
        <v>26</v>
      </c>
      <c r="B59" s="32" t="s">
        <v>94</v>
      </c>
      <c r="C59" s="36" t="s">
        <v>39</v>
      </c>
      <c r="D59" s="30" t="s">
        <v>79</v>
      </c>
      <c r="E59" s="57">
        <v>115090822</v>
      </c>
      <c r="F59" s="25">
        <v>114103600</v>
      </c>
      <c r="G59" s="19">
        <f>F59/E59*100</f>
        <v>99.142223521524599</v>
      </c>
      <c r="H59" s="55">
        <f>(100+100)/2</f>
        <v>100</v>
      </c>
      <c r="I59" s="55">
        <f>(100+100)/2</f>
        <v>100</v>
      </c>
      <c r="J59" s="55">
        <v>99.83</v>
      </c>
      <c r="K59" s="25"/>
      <c r="L59" s="25"/>
    </row>
    <row r="60" spans="1:13" s="48" customFormat="1" ht="14.25" x14ac:dyDescent="0.3">
      <c r="A60" s="50"/>
      <c r="B60" s="32" t="s">
        <v>36</v>
      </c>
      <c r="C60" s="36" t="s">
        <v>40</v>
      </c>
      <c r="D60" s="30" t="s">
        <v>80</v>
      </c>
      <c r="E60" s="57">
        <v>73178600</v>
      </c>
      <c r="F60" s="25">
        <v>72089700</v>
      </c>
      <c r="G60" s="19">
        <f>F60/E60*100</f>
        <v>98.511996676624037</v>
      </c>
      <c r="H60" s="55">
        <f>(100+100+100)/3</f>
        <v>100</v>
      </c>
      <c r="I60" s="55">
        <f>(100+100+100)/3</f>
        <v>100</v>
      </c>
      <c r="J60" s="55">
        <v>99.79</v>
      </c>
      <c r="K60" s="35"/>
      <c r="L60" s="25"/>
    </row>
    <row r="61" spans="1:13" s="48" customFormat="1" ht="14.25" x14ac:dyDescent="0.3">
      <c r="A61" s="50"/>
      <c r="B61" s="32"/>
      <c r="C61" s="22"/>
      <c r="D61" s="23" t="s">
        <v>81</v>
      </c>
      <c r="E61" s="56"/>
      <c r="F61" s="25"/>
      <c r="G61" s="19"/>
      <c r="H61" s="55"/>
      <c r="I61" s="55"/>
      <c r="J61" s="55"/>
      <c r="K61" s="25"/>
      <c r="L61" s="25"/>
    </row>
    <row r="62" spans="1:13" s="48" customFormat="1" ht="14.25" x14ac:dyDescent="0.3">
      <c r="A62" s="50"/>
      <c r="B62" s="30"/>
      <c r="C62" s="22" t="s">
        <v>45</v>
      </c>
      <c r="D62" s="23" t="s">
        <v>82</v>
      </c>
      <c r="E62" s="57">
        <v>67440000</v>
      </c>
      <c r="F62" s="25">
        <v>66351300</v>
      </c>
      <c r="G62" s="19">
        <f>F62/E62*100</f>
        <v>98.385676156583628</v>
      </c>
      <c r="H62" s="55">
        <f>+(100+100)/2</f>
        <v>100</v>
      </c>
      <c r="I62" s="55">
        <f>+(100+100)/2</f>
        <v>100</v>
      </c>
      <c r="J62" s="55">
        <v>99.68</v>
      </c>
      <c r="K62" s="35"/>
      <c r="L62" s="25"/>
    </row>
    <row r="63" spans="1:13" s="48" customFormat="1" ht="14.25" x14ac:dyDescent="0.3">
      <c r="A63" s="50"/>
      <c r="B63" s="30"/>
      <c r="C63" s="22"/>
      <c r="D63" s="23" t="s">
        <v>81</v>
      </c>
      <c r="E63" s="56"/>
      <c r="F63" s="25"/>
      <c r="G63" s="19"/>
      <c r="H63" s="55"/>
      <c r="I63" s="55"/>
      <c r="J63" s="55"/>
      <c r="K63" s="25"/>
      <c r="L63" s="25"/>
    </row>
    <row r="64" spans="1:13" s="48" customFormat="1" ht="14.25" x14ac:dyDescent="0.3">
      <c r="A64" s="50"/>
      <c r="B64" s="30" t="s">
        <v>20</v>
      </c>
      <c r="C64" s="22" t="s">
        <v>44</v>
      </c>
      <c r="D64" s="23" t="s">
        <v>83</v>
      </c>
      <c r="E64" s="57">
        <v>216076400</v>
      </c>
      <c r="F64" s="25">
        <v>214714674</v>
      </c>
      <c r="G64" s="19">
        <f>F64/E64*100</f>
        <v>99.369794202420991</v>
      </c>
      <c r="H64" s="55">
        <f>+(100+100+100)/3</f>
        <v>100</v>
      </c>
      <c r="I64" s="55">
        <f>+(100+100+100)/3</f>
        <v>100</v>
      </c>
      <c r="J64" s="55">
        <v>100</v>
      </c>
      <c r="K64" s="25"/>
      <c r="L64" s="25"/>
    </row>
    <row r="65" spans="1:13" s="48" customFormat="1" ht="14.25" x14ac:dyDescent="0.3">
      <c r="A65" s="34"/>
      <c r="B65" s="33"/>
      <c r="C65" s="22"/>
      <c r="D65" s="23"/>
      <c r="E65" s="56"/>
      <c r="F65" s="25"/>
      <c r="G65" s="19"/>
      <c r="H65" s="55"/>
      <c r="I65" s="55"/>
      <c r="J65" s="55"/>
      <c r="K65" s="25"/>
      <c r="L65" s="25"/>
    </row>
    <row r="66" spans="1:13" s="84" customFormat="1" ht="14.25" x14ac:dyDescent="0.3">
      <c r="A66" s="75">
        <v>27</v>
      </c>
      <c r="B66" s="88" t="s">
        <v>84</v>
      </c>
      <c r="C66" s="89" t="s">
        <v>39</v>
      </c>
      <c r="D66" s="76" t="s">
        <v>86</v>
      </c>
      <c r="E66" s="79">
        <v>71888000</v>
      </c>
      <c r="F66" s="80">
        <v>71538000</v>
      </c>
      <c r="G66" s="81">
        <f>F66/E66*100</f>
        <v>99.513131537947913</v>
      </c>
      <c r="H66" s="82">
        <v>100</v>
      </c>
      <c r="I66" s="82">
        <v>100</v>
      </c>
      <c r="J66" s="82">
        <v>99.84</v>
      </c>
      <c r="K66" s="80"/>
      <c r="L66" s="80"/>
    </row>
    <row r="67" spans="1:13" s="84" customFormat="1" ht="14.25" x14ac:dyDescent="0.3">
      <c r="A67" s="75"/>
      <c r="B67" s="88" t="s">
        <v>85</v>
      </c>
      <c r="C67" s="89" t="s">
        <v>40</v>
      </c>
      <c r="D67" s="78" t="s">
        <v>96</v>
      </c>
      <c r="E67" s="79">
        <v>109760000</v>
      </c>
      <c r="F67" s="80">
        <v>109172188</v>
      </c>
      <c r="G67" s="81">
        <f>F67/E67*100</f>
        <v>99.464456997084554</v>
      </c>
      <c r="H67" s="82">
        <f>(100+100+100)/3</f>
        <v>100</v>
      </c>
      <c r="I67" s="82">
        <f>(100+100+100)/3</f>
        <v>100</v>
      </c>
      <c r="J67" s="82">
        <v>99.92</v>
      </c>
      <c r="K67" s="92"/>
      <c r="L67" s="80"/>
    </row>
    <row r="68" spans="1:13" s="84" customFormat="1" ht="14.25" x14ac:dyDescent="0.3">
      <c r="A68" s="75"/>
      <c r="B68" s="76"/>
      <c r="C68" s="89" t="s">
        <v>46</v>
      </c>
      <c r="D68" s="78" t="s">
        <v>97</v>
      </c>
      <c r="E68" s="79">
        <v>103720000</v>
      </c>
      <c r="F68" s="80">
        <v>97215600</v>
      </c>
      <c r="G68" s="81">
        <f>F68/E68*100</f>
        <v>93.728885460856148</v>
      </c>
      <c r="H68" s="82">
        <f>(100+100+100)/3</f>
        <v>100</v>
      </c>
      <c r="I68" s="82">
        <f>(100+100+100)/3</f>
        <v>100</v>
      </c>
      <c r="J68" s="82">
        <v>99.1</v>
      </c>
      <c r="K68" s="93"/>
      <c r="L68" s="80"/>
    </row>
    <row r="69" spans="1:13" s="48" customFormat="1" ht="14.25" x14ac:dyDescent="0.3">
      <c r="A69" s="50"/>
      <c r="B69" s="30" t="s">
        <v>20</v>
      </c>
      <c r="C69" s="22" t="s">
        <v>45</v>
      </c>
      <c r="D69" s="23" t="s">
        <v>87</v>
      </c>
      <c r="E69" s="57">
        <v>73470000</v>
      </c>
      <c r="F69" s="25">
        <v>73082250</v>
      </c>
      <c r="G69" s="19">
        <f>F69/E69*100</f>
        <v>99.472233564720298</v>
      </c>
      <c r="H69" s="55">
        <v>100</v>
      </c>
      <c r="I69" s="55">
        <v>100</v>
      </c>
      <c r="J69" s="55">
        <v>99.87</v>
      </c>
      <c r="K69" s="25"/>
      <c r="L69" s="25"/>
    </row>
    <row r="70" spans="1:13" s="48" customFormat="1" ht="14.25" x14ac:dyDescent="0.3">
      <c r="A70" s="53"/>
      <c r="B70" s="37"/>
      <c r="C70" s="37"/>
      <c r="D70" s="37"/>
      <c r="E70" s="38"/>
      <c r="F70" s="38"/>
      <c r="G70" s="67"/>
      <c r="H70" s="68">
        <f>SUM(H8:H69)/39</f>
        <v>99.506666666666675</v>
      </c>
      <c r="I70" s="68">
        <f>SUM(I8:I69)/39</f>
        <v>99.506666666666675</v>
      </c>
      <c r="J70" s="69"/>
      <c r="K70" s="39"/>
      <c r="L70" s="39"/>
    </row>
    <row r="71" spans="1:13" s="48" customFormat="1" ht="14.25" x14ac:dyDescent="0.3">
      <c r="A71" s="54"/>
      <c r="B71" s="100" t="s">
        <v>50</v>
      </c>
      <c r="C71" s="111"/>
      <c r="D71" s="101"/>
      <c r="E71" s="40">
        <f>SUM(E8:E69)</f>
        <v>4668013000</v>
      </c>
      <c r="F71" s="40">
        <f>SUM(F8:F69)</f>
        <v>4432020023</v>
      </c>
      <c r="G71" s="41">
        <f>F71/E71*100</f>
        <v>94.944466157227922</v>
      </c>
      <c r="H71" s="112">
        <f>(H70+I70)/2</f>
        <v>99.506666666666675</v>
      </c>
      <c r="I71" s="113"/>
      <c r="J71" s="41">
        <f>SUM(J8:J70)/39</f>
        <v>98.814749199761096</v>
      </c>
      <c r="K71" s="42" t="s">
        <v>20</v>
      </c>
      <c r="L71" s="43"/>
    </row>
    <row r="72" spans="1:13" s="48" customFormat="1" ht="14.25" x14ac:dyDescent="0.3">
      <c r="A72" s="70"/>
      <c r="B72" s="71"/>
      <c r="C72" s="71"/>
      <c r="D72" s="71"/>
      <c r="E72" s="72"/>
      <c r="F72" s="44"/>
      <c r="G72" s="45"/>
      <c r="H72" s="45"/>
      <c r="I72" s="45"/>
      <c r="J72" s="45"/>
      <c r="K72" s="44"/>
      <c r="L72" s="73"/>
    </row>
    <row r="73" spans="1:13" s="48" customFormat="1" ht="14.25" x14ac:dyDescent="0.3">
      <c r="A73" s="46"/>
      <c r="B73" s="46"/>
      <c r="C73" s="46"/>
      <c r="D73" s="46"/>
      <c r="E73" s="44"/>
      <c r="F73" s="46"/>
      <c r="G73" s="96" t="s">
        <v>105</v>
      </c>
      <c r="H73" s="96"/>
      <c r="I73" s="96"/>
      <c r="J73" s="96"/>
      <c r="K73" s="96"/>
      <c r="L73" s="85"/>
    </row>
    <row r="74" spans="1:13" s="48" customFormat="1" ht="14.25" x14ac:dyDescent="0.3">
      <c r="A74" s="46"/>
      <c r="B74" s="46"/>
      <c r="C74" s="46"/>
      <c r="D74" s="46"/>
      <c r="E74" s="46"/>
      <c r="F74" s="47"/>
      <c r="G74" s="114" t="s">
        <v>101</v>
      </c>
      <c r="H74" s="114"/>
      <c r="I74" s="114"/>
      <c r="J74" s="114"/>
      <c r="K74" s="114"/>
      <c r="L74" s="86"/>
    </row>
    <row r="75" spans="1:13" s="48" customFormat="1" ht="14.25" x14ac:dyDescent="0.3">
      <c r="A75" s="46"/>
      <c r="B75" s="46"/>
      <c r="C75" s="46"/>
      <c r="D75" s="46"/>
      <c r="E75" s="46"/>
      <c r="F75" s="46"/>
      <c r="G75" s="114" t="s">
        <v>62</v>
      </c>
      <c r="H75" s="114"/>
      <c r="I75" s="114"/>
      <c r="J75" s="114"/>
      <c r="K75" s="114"/>
      <c r="L75" s="87"/>
    </row>
    <row r="76" spans="1:13" s="48" customFormat="1" ht="14.25" x14ac:dyDescent="0.3">
      <c r="A76" s="46"/>
      <c r="B76" s="46"/>
      <c r="C76" s="46"/>
      <c r="D76" s="46"/>
      <c r="E76" s="46"/>
      <c r="F76" s="46"/>
      <c r="G76" s="114"/>
      <c r="H76" s="114"/>
      <c r="I76" s="114"/>
      <c r="J76" s="114"/>
      <c r="K76" s="114"/>
      <c r="L76" s="87"/>
    </row>
    <row r="77" spans="1:13" s="48" customFormat="1" ht="14.25" x14ac:dyDescent="0.3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87"/>
      <c r="L77" s="87"/>
    </row>
    <row r="78" spans="1:13" s="48" customFormat="1" ht="14.25" x14ac:dyDescent="0.3">
      <c r="A78" s="46"/>
      <c r="B78" s="46"/>
      <c r="C78" s="46"/>
      <c r="D78" s="46"/>
      <c r="E78" s="46"/>
      <c r="F78" s="94"/>
      <c r="G78" s="46"/>
      <c r="H78" s="46"/>
      <c r="I78" s="46"/>
      <c r="J78" s="46"/>
      <c r="K78" s="87"/>
      <c r="L78" s="87"/>
      <c r="M78" s="48" t="s">
        <v>20</v>
      </c>
    </row>
    <row r="79" spans="1:13" s="48" customFormat="1" ht="14.25" x14ac:dyDescent="0.3">
      <c r="A79" s="46"/>
      <c r="B79" s="46"/>
      <c r="C79" s="46"/>
      <c r="D79" s="46"/>
      <c r="E79" s="46"/>
      <c r="F79" s="46"/>
      <c r="G79" s="115" t="s">
        <v>102</v>
      </c>
      <c r="H79" s="115"/>
      <c r="I79" s="115"/>
      <c r="J79" s="115"/>
      <c r="K79" s="115"/>
      <c r="L79" s="87"/>
    </row>
    <row r="80" spans="1:13" s="48" customFormat="1" ht="14.25" x14ac:dyDescent="0.3">
      <c r="A80" s="46"/>
      <c r="B80" s="46"/>
      <c r="C80" s="46"/>
      <c r="D80" s="46"/>
      <c r="E80" s="46"/>
      <c r="F80" s="46"/>
      <c r="G80" s="116" t="s">
        <v>103</v>
      </c>
      <c r="H80" s="116"/>
      <c r="I80" s="116"/>
      <c r="J80" s="116"/>
      <c r="K80" s="116"/>
      <c r="L80" s="87"/>
    </row>
    <row r="81" s="48" customFormat="1" x14ac:dyDescent="0.2"/>
    <row r="82" s="48" customFormat="1" x14ac:dyDescent="0.2"/>
    <row r="83" s="48" customFormat="1" x14ac:dyDescent="0.2"/>
    <row r="84" s="48" customFormat="1" x14ac:dyDescent="0.2"/>
    <row r="85" s="48" customFormat="1" x14ac:dyDescent="0.2"/>
  </sheetData>
  <mergeCells count="21">
    <mergeCell ref="G74:K74"/>
    <mergeCell ref="G75:K75"/>
    <mergeCell ref="G76:K76"/>
    <mergeCell ref="G79:K79"/>
    <mergeCell ref="G80:K80"/>
    <mergeCell ref="G73:K73"/>
    <mergeCell ref="A1:L1"/>
    <mergeCell ref="A2:L2"/>
    <mergeCell ref="A3:L3"/>
    <mergeCell ref="F5:G5"/>
    <mergeCell ref="H5:I5"/>
    <mergeCell ref="J5:J7"/>
    <mergeCell ref="K5:L5"/>
    <mergeCell ref="F6:F7"/>
    <mergeCell ref="G6:G7"/>
    <mergeCell ref="H6:H7"/>
    <mergeCell ref="I6:I7"/>
    <mergeCell ref="K6:K7"/>
    <mergeCell ref="L6:L7"/>
    <mergeCell ref="B71:D71"/>
    <mergeCell ref="H71:I71"/>
  </mergeCells>
  <printOptions horizontalCentered="1"/>
  <pageMargins left="0.2" right="0.2" top="0.37" bottom="0.25" header="0.28000000000000003" footer="0.3"/>
  <pageSetup paperSize="10000" scale="9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1" sqref="L21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Desember</vt:lpstr>
      <vt:lpstr>Sheet2</vt:lpstr>
      <vt:lpstr>Desember!Print_Area</vt:lpstr>
      <vt:lpstr>Desember!Print_Titles</vt:lpstr>
    </vt:vector>
  </TitlesOfParts>
  <Company>DKP BULELENG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Manaf</dc:creator>
  <cp:lastModifiedBy>Asus</cp:lastModifiedBy>
  <cp:lastPrinted>2019-12-31T03:44:31Z</cp:lastPrinted>
  <dcterms:created xsi:type="dcterms:W3CDTF">2005-07-06T16:40:19Z</dcterms:created>
  <dcterms:modified xsi:type="dcterms:W3CDTF">2020-01-02T23:44:32Z</dcterms:modified>
</cp:coreProperties>
</file>