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ATA DISKAN\PERENCANAAN 2020\LAP. DAK 2020\"/>
    </mc:Choice>
  </mc:AlternateContent>
  <bookViews>
    <workbookView xWindow="0" yWindow="0" windowWidth="28800" windowHeight="12435" tabRatio="674" firstSheet="1" activeTab="1"/>
  </bookViews>
  <sheets>
    <sheet name="Februari (2)" sheetId="65" state="hidden" r:id="rId1"/>
    <sheet name="NOVEMBER" sheetId="141" r:id="rId2"/>
  </sheets>
  <definedNames>
    <definedName name="_xlnm.Print_Area" localSheetId="1">NOVEMBER!$A$2:$P$62</definedName>
    <definedName name="_xlnm.Print_Titles" localSheetId="0">'Februari (2)'!$4:$8</definedName>
    <definedName name="_xlnm.Print_Titles" localSheetId="1">NOVEMBER!$7:$11</definedName>
  </definedNames>
  <calcPr calcId="152511"/>
</workbook>
</file>

<file path=xl/calcChain.xml><?xml version="1.0" encoding="utf-8"?>
<calcChain xmlns="http://schemas.openxmlformats.org/spreadsheetml/2006/main">
  <c r="I34" i="141" l="1"/>
  <c r="M47" i="141" l="1"/>
  <c r="M46" i="141"/>
  <c r="Q44" i="141"/>
  <c r="Q45" i="141" s="1"/>
  <c r="M44" i="141"/>
  <c r="N42" i="141"/>
  <c r="L42" i="141"/>
  <c r="L40" i="141" s="1"/>
  <c r="I42" i="141"/>
  <c r="D42" i="141"/>
  <c r="N40" i="141"/>
  <c r="I40" i="141"/>
  <c r="D40" i="141"/>
  <c r="M36" i="141"/>
  <c r="I36" i="141"/>
  <c r="I35" i="141"/>
  <c r="D35" i="141"/>
  <c r="M35" i="141" s="1"/>
  <c r="D34" i="141"/>
  <c r="M34" i="141" s="1"/>
  <c r="M33" i="141"/>
  <c r="M32" i="141"/>
  <c r="I31" i="141"/>
  <c r="D31" i="141"/>
  <c r="M31" i="141" s="1"/>
  <c r="I30" i="141"/>
  <c r="I29" i="141" s="1"/>
  <c r="D30" i="141"/>
  <c r="M30" i="141" s="1"/>
  <c r="N29" i="141"/>
  <c r="L29" i="141"/>
  <c r="M29" i="141" s="1"/>
  <c r="D29" i="141"/>
  <c r="I28" i="141"/>
  <c r="D28" i="141"/>
  <c r="M28" i="141" s="1"/>
  <c r="M27" i="141"/>
  <c r="M26" i="141"/>
  <c r="M25" i="141"/>
  <c r="I25" i="141"/>
  <c r="D25" i="141"/>
  <c r="I24" i="141"/>
  <c r="I23" i="141" s="1"/>
  <c r="E24" i="141"/>
  <c r="D24" i="141"/>
  <c r="M24" i="141" s="1"/>
  <c r="N23" i="141"/>
  <c r="L23" i="141"/>
  <c r="M22" i="141"/>
  <c r="L22" i="141"/>
  <c r="M21" i="141"/>
  <c r="L21" i="141"/>
  <c r="I21" i="141"/>
  <c r="D21" i="141"/>
  <c r="M20" i="141"/>
  <c r="I20" i="141"/>
  <c r="E20" i="141"/>
  <c r="D20" i="141"/>
  <c r="L19" i="141"/>
  <c r="I19" i="141"/>
  <c r="I18" i="141" s="1"/>
  <c r="I16" i="141" s="1"/>
  <c r="I14" i="141" s="1"/>
  <c r="I51" i="141" s="1"/>
  <c r="E19" i="141"/>
  <c r="D19" i="141"/>
  <c r="D18" i="141" s="1"/>
  <c r="N18" i="141"/>
  <c r="L18" i="141"/>
  <c r="N16" i="141"/>
  <c r="N14" i="141" s="1"/>
  <c r="M40" i="141" l="1"/>
  <c r="D16" i="141"/>
  <c r="D14" i="141" s="1"/>
  <c r="D51" i="141" s="1"/>
  <c r="M18" i="141"/>
  <c r="N51" i="141"/>
  <c r="L16" i="141"/>
  <c r="M19" i="141"/>
  <c r="M42" i="141"/>
  <c r="D23" i="141"/>
  <c r="M23" i="141" s="1"/>
  <c r="M16" i="141" l="1"/>
  <c r="L14" i="141"/>
  <c r="Q14" i="141" l="1"/>
  <c r="Q15" i="141" s="1"/>
  <c r="M14" i="141"/>
  <c r="L51" i="141"/>
  <c r="M51" i="141" s="1"/>
  <c r="E102" i="65" l="1"/>
  <c r="E101" i="65"/>
  <c r="E99" i="65"/>
  <c r="E97" i="65"/>
  <c r="E95" i="65"/>
  <c r="D95" i="65"/>
  <c r="C95" i="65"/>
  <c r="E94" i="65"/>
  <c r="E93" i="65"/>
  <c r="D91" i="65"/>
  <c r="C91" i="65"/>
  <c r="E90" i="65"/>
  <c r="E89" i="65"/>
  <c r="E88" i="65"/>
  <c r="E86" i="65"/>
  <c r="E85" i="65"/>
  <c r="E84" i="65"/>
  <c r="D82" i="65"/>
  <c r="C82" i="65"/>
  <c r="E82" i="65" s="1"/>
  <c r="E73" i="65"/>
  <c r="E72" i="65"/>
  <c r="E70" i="65" s="1"/>
  <c r="D72" i="65"/>
  <c r="C72" i="65"/>
  <c r="C70" i="65" s="1"/>
  <c r="D70" i="65"/>
  <c r="E67" i="65"/>
  <c r="E66" i="65"/>
  <c r="E64" i="65" s="1"/>
  <c r="D64" i="65"/>
  <c r="C64" i="65"/>
  <c r="E63" i="65"/>
  <c r="E62" i="65"/>
  <c r="E61" i="65"/>
  <c r="E60" i="65" s="1"/>
  <c r="E58" i="65" s="1"/>
  <c r="D60" i="65"/>
  <c r="D58" i="65" s="1"/>
  <c r="C60" i="65"/>
  <c r="C58" i="65" s="1"/>
  <c r="C56" i="65" s="1"/>
  <c r="E54" i="65"/>
  <c r="E53" i="65"/>
  <c r="E52" i="65"/>
  <c r="E51" i="65"/>
  <c r="E50" i="65"/>
  <c r="D48" i="65"/>
  <c r="C48" i="65"/>
  <c r="E47" i="65"/>
  <c r="E46" i="65"/>
  <c r="E45" i="65"/>
  <c r="D43" i="65"/>
  <c r="C43" i="65"/>
  <c r="E43" i="65" s="1"/>
  <c r="E37" i="65"/>
  <c r="E35" i="65"/>
  <c r="D33" i="65"/>
  <c r="C33" i="65"/>
  <c r="E32" i="65"/>
  <c r="E31" i="65"/>
  <c r="E30" i="65"/>
  <c r="E29" i="65"/>
  <c r="E28" i="65"/>
  <c r="E26" i="65"/>
  <c r="E25" i="65"/>
  <c r="E24" i="65"/>
  <c r="D23" i="65"/>
  <c r="C23" i="65"/>
  <c r="C21" i="65" s="1"/>
  <c r="E19" i="65"/>
  <c r="E18" i="65"/>
  <c r="E17" i="65"/>
  <c r="D14" i="65"/>
  <c r="D10" i="65" s="1"/>
  <c r="C14" i="65"/>
  <c r="C10" i="65" s="1"/>
  <c r="E23" i="65" l="1"/>
  <c r="D21" i="65"/>
  <c r="E33" i="65"/>
  <c r="E91" i="65"/>
  <c r="E79" i="65" s="1"/>
  <c r="E56" i="65"/>
  <c r="C79" i="65"/>
  <c r="C104" i="65" s="1"/>
  <c r="E48" i="65"/>
  <c r="E21" i="65" s="1"/>
  <c r="D56" i="65"/>
  <c r="D104" i="65" s="1"/>
  <c r="D79" i="65"/>
  <c r="E14" i="65"/>
  <c r="E10" i="65" s="1"/>
  <c r="E104" i="65" l="1"/>
</calcChain>
</file>

<file path=xl/sharedStrings.xml><?xml version="1.0" encoding="utf-8"?>
<sst xmlns="http://schemas.openxmlformats.org/spreadsheetml/2006/main" count="697" uniqueCount="212">
  <si>
    <t>Pemerintah Kabupaten Buleleng</t>
  </si>
  <si>
    <t>No.</t>
  </si>
  <si>
    <t>Bidang/Kegiatan</t>
  </si>
  <si>
    <t>Propinsi Bali</t>
  </si>
  <si>
    <t>DAK</t>
  </si>
  <si>
    <t>Jumlah</t>
  </si>
  <si>
    <t>Perencanaan kegiatan/Pagu (Rp.)</t>
  </si>
  <si>
    <t>Rencana</t>
  </si>
  <si>
    <t>Volume</t>
  </si>
  <si>
    <t>km,dll)</t>
  </si>
  <si>
    <t>Metode</t>
  </si>
  <si>
    <t>Kontrak</t>
  </si>
  <si>
    <t>Swakelola</t>
  </si>
  <si>
    <t>Pelaksanaan kegiatan</t>
  </si>
  <si>
    <t>Nilai kontrak/</t>
  </si>
  <si>
    <t>swakelola</t>
  </si>
  <si>
    <t>(Rp.)</t>
  </si>
  <si>
    <t>(hari)</t>
  </si>
  <si>
    <t xml:space="preserve">Penyelesaian </t>
  </si>
  <si>
    <t>Tgl.mulai</t>
  </si>
  <si>
    <t>pekerjaan</t>
  </si>
  <si>
    <t>Dana</t>
  </si>
  <si>
    <t>Pendamping</t>
  </si>
  <si>
    <t>%</t>
  </si>
  <si>
    <t>Realisasi</t>
  </si>
  <si>
    <t>pelaksanaan</t>
  </si>
  <si>
    <t xml:space="preserve">Kendala </t>
  </si>
  <si>
    <t>kegiatan</t>
  </si>
  <si>
    <t xml:space="preserve">Upaya </t>
  </si>
  <si>
    <t>pemecahan</t>
  </si>
  <si>
    <t>Ket</t>
  </si>
  <si>
    <t>Realisasi keuangan(Rp.)</t>
  </si>
  <si>
    <t>Kelautan dan Perikanan</t>
  </si>
  <si>
    <t>1 unit</t>
  </si>
  <si>
    <t>(unit,pkt</t>
  </si>
  <si>
    <t>J U M L A H</t>
  </si>
  <si>
    <t>pelaksana</t>
  </si>
  <si>
    <t>an fisik s/d</t>
  </si>
  <si>
    <t>s/d tw(%)</t>
  </si>
  <si>
    <t>1 paket</t>
  </si>
  <si>
    <t>V</t>
  </si>
  <si>
    <t xml:space="preserve"> -</t>
  </si>
  <si>
    <t>Perikanan Tangkap.</t>
  </si>
  <si>
    <t>3 unit</t>
  </si>
  <si>
    <t>Pengembangan bibit Unggul</t>
  </si>
  <si>
    <t>Pembinaan dan Pengembangan</t>
  </si>
  <si>
    <t>Pembenihan Ikan</t>
  </si>
  <si>
    <t>2 unit</t>
  </si>
  <si>
    <t xml:space="preserve">V </t>
  </si>
  <si>
    <t>I</t>
  </si>
  <si>
    <t>Program pemberdayaan masya</t>
  </si>
  <si>
    <t xml:space="preserve">rakat dalam pengawasan dan </t>
  </si>
  <si>
    <t xml:space="preserve">pengendalian sumberdaya </t>
  </si>
  <si>
    <t>kelautan.</t>
  </si>
  <si>
    <t>Konservasi dan rehabilitasi sumber</t>
  </si>
  <si>
    <t xml:space="preserve"> daya lingkungan perairan dan</t>
  </si>
  <si>
    <t>kelautan</t>
  </si>
  <si>
    <t>3 paket</t>
  </si>
  <si>
    <t>II</t>
  </si>
  <si>
    <t>Program pengembangan</t>
  </si>
  <si>
    <t>budidaya perikanan</t>
  </si>
  <si>
    <t>Perikanan Budidaya Laut dan payau</t>
  </si>
  <si>
    <t xml:space="preserve"> -Pengadaan sarana  dan prasarana</t>
  </si>
  <si>
    <t xml:space="preserve">  budidaya kekerangan</t>
  </si>
  <si>
    <t>Pembinaan dan pengembangan</t>
  </si>
  <si>
    <t>Budidaya Air Tawar</t>
  </si>
  <si>
    <t xml:space="preserve"> -Pembangunan kolam ikan</t>
  </si>
  <si>
    <t>10 unit</t>
  </si>
  <si>
    <t xml:space="preserve"> -Pengadaan KJA</t>
  </si>
  <si>
    <t xml:space="preserve"> -Pengadaan peralatan perikanan</t>
  </si>
  <si>
    <t xml:space="preserve"> -Pengadaan Induk Ikan </t>
  </si>
  <si>
    <t xml:space="preserve"> -Pengadaan peralatan pembenihan</t>
  </si>
  <si>
    <t xml:space="preserve"> -Pembangunan Kolam UPR</t>
  </si>
  <si>
    <t>III</t>
  </si>
  <si>
    <t xml:space="preserve">Program pengembangan </t>
  </si>
  <si>
    <t>Pengembangan Sarana Perikanan</t>
  </si>
  <si>
    <t>Tangkap.</t>
  </si>
  <si>
    <t>Program Optimalisasi</t>
  </si>
  <si>
    <t>Pengelolaan dan Pemasaran</t>
  </si>
  <si>
    <t>Produksi Perikanan</t>
  </si>
  <si>
    <t>Peningkatan Prasarana dan Sarana</t>
  </si>
  <si>
    <t>Pengolahan Hasil Perikanan.</t>
  </si>
  <si>
    <t xml:space="preserve"> -Pembangunan bangsal pengolahan</t>
  </si>
  <si>
    <t xml:space="preserve"> -Pengadaan peralatan pengolahan</t>
  </si>
  <si>
    <t>Pemantapan Pemasaran Produksi</t>
  </si>
  <si>
    <t>Perikanan.</t>
  </si>
  <si>
    <t xml:space="preserve"> -Pengadaan sarana pemasaran</t>
  </si>
  <si>
    <t xml:space="preserve">   bergerak (kendaraan roda dua)</t>
  </si>
  <si>
    <t xml:space="preserve"> -Pengadaan peralatan pemasaran</t>
  </si>
  <si>
    <t xml:space="preserve">      Kelautan Kab. Buleleng,</t>
  </si>
  <si>
    <t>A.n Kepala Dinas Perikanan dan</t>
  </si>
  <si>
    <t>Sekretaris</t>
  </si>
  <si>
    <t>NIP.19640903 199303 1 007</t>
  </si>
  <si>
    <t>Pengembangan Prasarana Perikanan</t>
  </si>
  <si>
    <t>2 paket</t>
  </si>
  <si>
    <t>DPA DAK Tanggal 2 Januari 2014</t>
  </si>
  <si>
    <t>TAHUN ANGGARAN 2014</t>
  </si>
  <si>
    <t xml:space="preserve"> -Pembangunan kolam dan saluran air</t>
  </si>
  <si>
    <t xml:space="preserve"> -Pembangunan gudang pupuk</t>
  </si>
  <si>
    <t xml:space="preserve"> -Pengadaan pakan</t>
  </si>
  <si>
    <t>8250 kg</t>
  </si>
  <si>
    <t xml:space="preserve"> -Pengadaan Peralatan Selam (Hibah)</t>
  </si>
  <si>
    <t xml:space="preserve"> -Pengadaan Peralatan Selam (modal)</t>
  </si>
  <si>
    <t xml:space="preserve"> -Pengadaan mesin pemotong rumput</t>
  </si>
  <si>
    <t xml:space="preserve"> -Pengadaan rak etalase</t>
  </si>
  <si>
    <t xml:space="preserve"> -Pengadaan happa pematangan</t>
  </si>
  <si>
    <t xml:space="preserve">   gonade</t>
  </si>
  <si>
    <t xml:space="preserve"> -Pengadaan kereta dorong</t>
  </si>
  <si>
    <t>4 buah</t>
  </si>
  <si>
    <t>2 buah</t>
  </si>
  <si>
    <t xml:space="preserve">  budidaya rumput laut</t>
  </si>
  <si>
    <t xml:space="preserve"> -Pengadaan calon induk ikan nila,koi</t>
  </si>
  <si>
    <t xml:space="preserve"> -Pengadaan listrik (tambah daya PPI)</t>
  </si>
  <si>
    <t xml:space="preserve"> -Penyempurnaan bangunan cold</t>
  </si>
  <si>
    <t xml:space="preserve">  storage (lantai, pagar keliling)</t>
  </si>
  <si>
    <t>Kajian Optimalisasi pengelolaan dan</t>
  </si>
  <si>
    <t>pemasaran produksi perikanan</t>
  </si>
  <si>
    <t xml:space="preserve"> -Pengadaan bak/kolam ikan</t>
  </si>
  <si>
    <t>8 paket</t>
  </si>
  <si>
    <t xml:space="preserve"> -Revitalisasi los pasar ikan di pasar</t>
  </si>
  <si>
    <t xml:space="preserve">   umum</t>
  </si>
  <si>
    <t xml:space="preserve"> -Pengadaan peralatancoldstorage</t>
  </si>
  <si>
    <t>IV.</t>
  </si>
  <si>
    <t>Program Pengembangan Sistem</t>
  </si>
  <si>
    <t>Penyuluhan Perikanan</t>
  </si>
  <si>
    <t>Kajian Ssistem Penyuluhan Perikanan</t>
  </si>
  <si>
    <t xml:space="preserve"> -Pengadaan mobil penyuluhan</t>
  </si>
  <si>
    <t xml:space="preserve"> -Rehabilitasi Terumbu Karang (Hibah)</t>
  </si>
  <si>
    <t xml:space="preserve"> -Pengadaan bangunan parkir</t>
  </si>
  <si>
    <t xml:space="preserve"> -Pengadaan pakan ikan</t>
  </si>
  <si>
    <t>840 kg</t>
  </si>
  <si>
    <t>1 Paket</t>
  </si>
  <si>
    <t>1  Paket</t>
  </si>
  <si>
    <t>4 paket</t>
  </si>
  <si>
    <t>- Pengadaan peralatan perikanan(modal)</t>
  </si>
  <si>
    <t>1 Buah</t>
  </si>
  <si>
    <t>2 Unit</t>
  </si>
  <si>
    <t xml:space="preserve"> - Pengadaan Peralatan Perikanan</t>
  </si>
  <si>
    <t xml:space="preserve">         Blower</t>
  </si>
  <si>
    <t xml:space="preserve">         Pengadaan sarana prasarana </t>
  </si>
  <si>
    <t xml:space="preserve">         pembenihan ikan clown biak</t>
  </si>
  <si>
    <t xml:space="preserve"> -Pengadaan pagar penyengker</t>
  </si>
  <si>
    <t xml:space="preserve">   beserta kelengkapannya</t>
  </si>
  <si>
    <t xml:space="preserve"> - Pengadaan Peralatan perikanan</t>
  </si>
  <si>
    <t xml:space="preserve">       Pengadaan mesin tempel 25 PK</t>
  </si>
  <si>
    <t xml:space="preserve">       Pengadaan jukung fiber</t>
  </si>
  <si>
    <t xml:space="preserve">       Pengadaan Minipurseseiene</t>
  </si>
  <si>
    <t xml:space="preserve"> Singaraja, 4 Februari  2014</t>
  </si>
  <si>
    <t>Ir. Jon Benni Ariatman. MAP</t>
  </si>
  <si>
    <t>LAPORAN PELAKSANAAN DANA ALOKASI KHUSUS (DAK)</t>
  </si>
  <si>
    <t>Bulan   : Februari  2014</t>
  </si>
  <si>
    <t>JUMLAH</t>
  </si>
  <si>
    <t>Target</t>
  </si>
  <si>
    <t>Satuan</t>
  </si>
  <si>
    <t xml:space="preserve">fisik s/d (%)  </t>
  </si>
  <si>
    <t>A</t>
  </si>
  <si>
    <t>B</t>
  </si>
  <si>
    <t>Anggaran/Pagu</t>
  </si>
  <si>
    <t>DAK (Rp)</t>
  </si>
  <si>
    <t>DPA DAK Tanggal  31 Januari 2017</t>
  </si>
  <si>
    <t>Program Pengembangan</t>
  </si>
  <si>
    <t>Perikanan Tangkap</t>
  </si>
  <si>
    <t>Budidaya Perikanan</t>
  </si>
  <si>
    <t xml:space="preserve">Pengembangan Sarana dan Prasarana </t>
  </si>
  <si>
    <t>-</t>
  </si>
  <si>
    <t>Pengembangan Sarana dan Prasarana</t>
  </si>
  <si>
    <t>Perikanan Budidaya</t>
  </si>
  <si>
    <t>Kab. Buleleng</t>
  </si>
  <si>
    <t>Realisasi keuangan (Rp.)</t>
  </si>
  <si>
    <t xml:space="preserve"> `</t>
  </si>
  <si>
    <t xml:space="preserve">     </t>
  </si>
  <si>
    <t>TAHUN ANGGARAN 2020</t>
  </si>
  <si>
    <t>Paket</t>
  </si>
  <si>
    <t xml:space="preserve"> - Bibit Ikan dan Calon Induk/Induk Ikan Hias</t>
  </si>
  <si>
    <t xml:space="preserve"> - Konsultan Perencanaan </t>
  </si>
  <si>
    <t xml:space="preserve"> - Konsultan Pengawasan</t>
  </si>
  <si>
    <t>Unit</t>
  </si>
  <si>
    <t>Kepala Dinas Ketahanan Pangan dan Perikanan</t>
  </si>
  <si>
    <t>Gede Melandrat, SP</t>
  </si>
  <si>
    <t>Pembina ( IV/a )</t>
  </si>
  <si>
    <t>NIP. 19720712 199803 1 010</t>
  </si>
  <si>
    <t xml:space="preserve"> - Pakan Ikan Nila</t>
  </si>
  <si>
    <t xml:space="preserve"> - Pakan Ikan Hias</t>
  </si>
  <si>
    <t xml:space="preserve"> - Pakan Ikan Patin</t>
  </si>
  <si>
    <t>- Pakan Ikan</t>
  </si>
  <si>
    <t xml:space="preserve"> - Pakan Ikan Lele</t>
  </si>
  <si>
    <t>kg</t>
  </si>
  <si>
    <t>- Bibit Ikan Nila</t>
  </si>
  <si>
    <t>ekor</t>
  </si>
  <si>
    <t>- Induk Ikan Hias</t>
  </si>
  <si>
    <t>paket</t>
  </si>
  <si>
    <t>- Bibit Ikan Patin</t>
  </si>
  <si>
    <t>- Bibit Ikan Lele</t>
  </si>
  <si>
    <t xml:space="preserve"> - Persiapan Kolam</t>
  </si>
  <si>
    <t>- Kolam Ikan Nila</t>
  </si>
  <si>
    <t>- Kolam Ikan Hias</t>
  </si>
  <si>
    <t>- Kolam Ikan Patin</t>
  </si>
  <si>
    <t>- Kolam Ikan Lele</t>
  </si>
  <si>
    <t xml:space="preserve">- Pengadaan Peralatan Perikanan </t>
  </si>
  <si>
    <t xml:space="preserve">  Tangkap</t>
  </si>
  <si>
    <t>- Mesin Tempel 20 PK</t>
  </si>
  <si>
    <t xml:space="preserve">- Makanan dan minuman rapat </t>
  </si>
  <si>
    <t xml:space="preserve">  pembinaan, lomba - lomba /</t>
  </si>
  <si>
    <t xml:space="preserve">  evaluasi</t>
  </si>
  <si>
    <t>kotak</t>
  </si>
  <si>
    <t>Kotak</t>
  </si>
  <si>
    <t xml:space="preserve">LAPORAN PELAKSANAAN CADANGAN DANA ALOKASI KHUSUS (DAK) FISIK </t>
  </si>
  <si>
    <t xml:space="preserve">BIDANG KELAUTAN PERIKANAN  </t>
  </si>
  <si>
    <t xml:space="preserve"> - Peralatan Perikanan, Vitamin, obat - obatan, dan probiotik</t>
  </si>
  <si>
    <t>PER NOVEMBER 2020</t>
  </si>
  <si>
    <t>- Realisasi keuangan sudah mencapai 94,41% dan realisasi fisik sudah mencapai 100%</t>
  </si>
  <si>
    <t>Singaraja, 4 Desember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</si>
</sst>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0"/>
      <name val="Arial"/>
      <charset val="1"/>
    </font>
    <font>
      <sz val="8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u/>
      <sz val="9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b/>
      <i/>
      <sz val="8"/>
      <name val="Arial"/>
      <family val="2"/>
    </font>
    <font>
      <i/>
      <sz val="7"/>
      <name val="Arial"/>
      <family val="2"/>
    </font>
    <font>
      <sz val="8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0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/>
    <xf numFmtId="0" fontId="1" fillId="0" borderId="5" xfId="0" applyFont="1" applyBorder="1"/>
    <xf numFmtId="3" fontId="1" fillId="0" borderId="5" xfId="0" applyNumberFormat="1" applyFont="1" applyBorder="1"/>
    <xf numFmtId="0" fontId="3" fillId="0" borderId="0" xfId="0" applyFont="1"/>
    <xf numFmtId="3" fontId="2" fillId="0" borderId="1" xfId="0" applyNumberFormat="1" applyFont="1" applyBorder="1"/>
    <xf numFmtId="0" fontId="1" fillId="0" borderId="7" xfId="0" applyFont="1" applyBorder="1"/>
    <xf numFmtId="0" fontId="2" fillId="0" borderId="7" xfId="0" applyFont="1" applyBorder="1"/>
    <xf numFmtId="3" fontId="1" fillId="0" borderId="7" xfId="0" applyNumberFormat="1" applyFont="1" applyBorder="1"/>
    <xf numFmtId="0" fontId="1" fillId="0" borderId="8" xfId="0" applyFont="1" applyBorder="1"/>
    <xf numFmtId="3" fontId="1" fillId="0" borderId="8" xfId="0" applyNumberFormat="1" applyFont="1" applyBorder="1"/>
    <xf numFmtId="4" fontId="1" fillId="0" borderId="8" xfId="0" applyNumberFormat="1" applyFont="1" applyBorder="1"/>
    <xf numFmtId="3" fontId="2" fillId="0" borderId="8" xfId="0" applyNumberFormat="1" applyFont="1" applyBorder="1"/>
    <xf numFmtId="4" fontId="2" fillId="0" borderId="8" xfId="0" applyNumberFormat="1" applyFont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3" fontId="1" fillId="0" borderId="8" xfId="0" applyNumberFormat="1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3" fontId="1" fillId="0" borderId="11" xfId="0" applyNumberFormat="1" applyFont="1" applyBorder="1"/>
    <xf numFmtId="0" fontId="1" fillId="0" borderId="11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3" fontId="2" fillId="0" borderId="10" xfId="0" applyNumberFormat="1" applyFont="1" applyBorder="1"/>
    <xf numFmtId="0" fontId="1" fillId="0" borderId="9" xfId="0" applyFont="1" applyBorder="1" applyAlignment="1">
      <alignment horizontal="center"/>
    </xf>
    <xf numFmtId="3" fontId="1" fillId="0" borderId="8" xfId="0" applyNumberFormat="1" applyFont="1" applyBorder="1" applyAlignment="1">
      <alignment horizontal="right"/>
    </xf>
    <xf numFmtId="3" fontId="2" fillId="0" borderId="8" xfId="0" applyNumberFormat="1" applyFont="1" applyBorder="1" applyAlignment="1">
      <alignment horizontal="right"/>
    </xf>
    <xf numFmtId="0" fontId="7" fillId="0" borderId="0" xfId="0" applyFont="1"/>
    <xf numFmtId="3" fontId="8" fillId="0" borderId="8" xfId="0" applyNumberFormat="1" applyFont="1" applyBorder="1"/>
    <xf numFmtId="0" fontId="8" fillId="0" borderId="8" xfId="0" applyFont="1" applyBorder="1" applyAlignment="1">
      <alignment horizontal="center"/>
    </xf>
    <xf numFmtId="0" fontId="8" fillId="0" borderId="1" xfId="0" applyFont="1" applyBorder="1"/>
    <xf numFmtId="0" fontId="0" fillId="0" borderId="10" xfId="0" applyBorder="1"/>
    <xf numFmtId="0" fontId="1" fillId="0" borderId="0" xfId="0" applyFont="1"/>
    <xf numFmtId="0" fontId="1" fillId="0" borderId="0" xfId="0" applyFont="1" applyBorder="1"/>
    <xf numFmtId="3" fontId="1" fillId="0" borderId="0" xfId="0" applyNumberFormat="1" applyFont="1" applyBorder="1"/>
    <xf numFmtId="0" fontId="1" fillId="0" borderId="0" xfId="0" applyFont="1" applyBorder="1" applyAlignment="1">
      <alignment horizontal="center"/>
    </xf>
    <xf numFmtId="0" fontId="3" fillId="0" borderId="0" xfId="0" applyFont="1" applyAlignment="1"/>
    <xf numFmtId="3" fontId="0" fillId="0" borderId="0" xfId="0" applyNumberFormat="1"/>
    <xf numFmtId="0" fontId="1" fillId="0" borderId="8" xfId="0" quotePrefix="1" applyFont="1" applyBorder="1"/>
    <xf numFmtId="3" fontId="1" fillId="0" borderId="0" xfId="0" applyNumberFormat="1" applyFont="1"/>
    <xf numFmtId="3" fontId="1" fillId="0" borderId="7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3" fontId="1" fillId="0" borderId="10" xfId="0" applyNumberFormat="1" applyFont="1" applyBorder="1" applyAlignment="1">
      <alignment horizontal="right"/>
    </xf>
    <xf numFmtId="3" fontId="2" fillId="0" borderId="1" xfId="0" applyNumberFormat="1" applyFont="1" applyBorder="1" applyAlignment="1">
      <alignment horizontal="right"/>
    </xf>
    <xf numFmtId="3" fontId="1" fillId="0" borderId="5" xfId="0" applyNumberFormat="1" applyFont="1" applyBorder="1" applyAlignment="1">
      <alignment horizontal="right"/>
    </xf>
    <xf numFmtId="3" fontId="7" fillId="0" borderId="0" xfId="0" applyNumberFormat="1" applyFont="1"/>
    <xf numFmtId="3" fontId="3" fillId="0" borderId="0" xfId="0" applyNumberFormat="1" applyFont="1"/>
    <xf numFmtId="4" fontId="1" fillId="2" borderId="8" xfId="0" applyNumberFormat="1" applyFont="1" applyFill="1" applyBorder="1"/>
    <xf numFmtId="3" fontId="1" fillId="2" borderId="8" xfId="0" applyNumberFormat="1" applyFont="1" applyFill="1" applyBorder="1"/>
    <xf numFmtId="3" fontId="1" fillId="2" borderId="11" xfId="0" applyNumberFormat="1" applyFont="1" applyFill="1" applyBorder="1"/>
    <xf numFmtId="4" fontId="1" fillId="2" borderId="11" xfId="0" applyNumberFormat="1" applyFont="1" applyFill="1" applyBorder="1"/>
    <xf numFmtId="9" fontId="1" fillId="0" borderId="8" xfId="0" applyNumberFormat="1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4" fillId="0" borderId="10" xfId="0" applyFont="1" applyBorder="1"/>
    <xf numFmtId="0" fontId="2" fillId="0" borderId="11" xfId="0" applyFont="1" applyBorder="1" applyAlignment="1">
      <alignment horizontal="center"/>
    </xf>
    <xf numFmtId="0" fontId="2" fillId="0" borderId="11" xfId="0" applyFont="1" applyBorder="1"/>
    <xf numFmtId="0" fontId="1" fillId="0" borderId="12" xfId="0" applyFont="1" applyBorder="1" applyAlignment="1">
      <alignment horizontal="center"/>
    </xf>
    <xf numFmtId="0" fontId="1" fillId="0" borderId="12" xfId="0" applyFont="1" applyBorder="1"/>
    <xf numFmtId="3" fontId="1" fillId="0" borderId="12" xfId="0" applyNumberFormat="1" applyFont="1" applyBorder="1"/>
    <xf numFmtId="3" fontId="1" fillId="0" borderId="12" xfId="0" applyNumberFormat="1" applyFont="1" applyBorder="1" applyAlignment="1">
      <alignment horizontal="right"/>
    </xf>
    <xf numFmtId="4" fontId="1" fillId="0" borderId="12" xfId="0" applyNumberFormat="1" applyFont="1" applyBorder="1"/>
    <xf numFmtId="3" fontId="1" fillId="0" borderId="0" xfId="0" applyNumberFormat="1" applyFont="1" applyBorder="1" applyAlignment="1">
      <alignment horizontal="right"/>
    </xf>
    <xf numFmtId="4" fontId="1" fillId="0" borderId="0" xfId="0" applyNumberFormat="1" applyFont="1" applyBorder="1"/>
    <xf numFmtId="0" fontId="2" fillId="0" borderId="10" xfId="0" applyFont="1" applyBorder="1"/>
    <xf numFmtId="3" fontId="8" fillId="0" borderId="10" xfId="0" applyNumberFormat="1" applyFont="1" applyBorder="1" applyAlignment="1">
      <alignment horizontal="center"/>
    </xf>
    <xf numFmtId="3" fontId="8" fillId="0" borderId="10" xfId="0" applyNumberFormat="1" applyFont="1" applyBorder="1" applyAlignment="1">
      <alignment horizontal="right"/>
    </xf>
    <xf numFmtId="0" fontId="1" fillId="0" borderId="12" xfId="0" applyFont="1" applyBorder="1" applyAlignment="1"/>
    <xf numFmtId="0" fontId="10" fillId="0" borderId="12" xfId="0" applyFont="1" applyBorder="1"/>
    <xf numFmtId="0" fontId="1" fillId="0" borderId="0" xfId="0" applyFont="1" applyBorder="1" applyAlignment="1"/>
    <xf numFmtId="0" fontId="10" fillId="0" borderId="0" xfId="0" applyFont="1" applyBorder="1"/>
    <xf numFmtId="3" fontId="6" fillId="0" borderId="1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8" fillId="0" borderId="8" xfId="0" applyNumberFormat="1" applyFont="1" applyBorder="1" applyAlignment="1">
      <alignment horizontal="right"/>
    </xf>
    <xf numFmtId="3" fontId="2" fillId="0" borderId="10" xfId="0" applyNumberFormat="1" applyFont="1" applyBorder="1" applyAlignment="1">
      <alignment horizontal="right"/>
    </xf>
    <xf numFmtId="3" fontId="2" fillId="0" borderId="11" xfId="0" applyNumberFormat="1" applyFont="1" applyBorder="1" applyAlignment="1">
      <alignment horizontal="right"/>
    </xf>
    <xf numFmtId="3" fontId="8" fillId="0" borderId="11" xfId="0" applyNumberFormat="1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3" fontId="6" fillId="0" borderId="8" xfId="0" applyNumberFormat="1" applyFont="1" applyBorder="1" applyAlignment="1">
      <alignment horizontal="right"/>
    </xf>
    <xf numFmtId="3" fontId="1" fillId="0" borderId="9" xfId="0" applyNumberFormat="1" applyFont="1" applyBorder="1" applyAlignment="1">
      <alignment horizontal="right"/>
    </xf>
    <xf numFmtId="0" fontId="1" fillId="0" borderId="3" xfId="0" applyFont="1" applyBorder="1"/>
    <xf numFmtId="3" fontId="1" fillId="0" borderId="3" xfId="0" applyNumberFormat="1" applyFont="1" applyBorder="1"/>
    <xf numFmtId="4" fontId="1" fillId="0" borderId="3" xfId="0" applyNumberFormat="1" applyFont="1" applyBorder="1"/>
    <xf numFmtId="0" fontId="6" fillId="0" borderId="8" xfId="0" applyFont="1" applyBorder="1"/>
    <xf numFmtId="0" fontId="9" fillId="0" borderId="10" xfId="0" applyFont="1" applyBorder="1" applyAlignment="1">
      <alignment horizontal="center"/>
    </xf>
    <xf numFmtId="3" fontId="9" fillId="0" borderId="8" xfId="0" applyNumberFormat="1" applyFont="1" applyBorder="1" applyAlignment="1">
      <alignment horizontal="right"/>
    </xf>
    <xf numFmtId="0" fontId="9" fillId="0" borderId="8" xfId="0" applyFont="1" applyBorder="1" applyAlignment="1">
      <alignment horizontal="center"/>
    </xf>
    <xf numFmtId="3" fontId="2" fillId="0" borderId="8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4" fontId="2" fillId="0" borderId="7" xfId="0" applyNumberFormat="1" applyFont="1" applyBorder="1"/>
    <xf numFmtId="4" fontId="1" fillId="0" borderId="9" xfId="0" applyNumberFormat="1" applyFont="1" applyBorder="1"/>
    <xf numFmtId="3" fontId="2" fillId="0" borderId="7" xfId="0" applyNumberFormat="1" applyFont="1" applyBorder="1" applyAlignment="1">
      <alignment horizontal="right"/>
    </xf>
    <xf numFmtId="0" fontId="2" fillId="0" borderId="9" xfId="0" applyFont="1" applyBorder="1" applyAlignment="1">
      <alignment horizontal="center"/>
    </xf>
    <xf numFmtId="3" fontId="1" fillId="0" borderId="10" xfId="0" applyNumberFormat="1" applyFont="1" applyBorder="1"/>
    <xf numFmtId="0" fontId="1" fillId="0" borderId="13" xfId="0" applyFont="1" applyBorder="1" applyAlignment="1">
      <alignment horizontal="center"/>
    </xf>
    <xf numFmtId="4" fontId="2" fillId="0" borderId="8" xfId="0" applyNumberFormat="1" applyFont="1" applyBorder="1" applyAlignment="1">
      <alignment horizontal="right"/>
    </xf>
    <xf numFmtId="4" fontId="1" fillId="0" borderId="8" xfId="0" applyNumberFormat="1" applyFont="1" applyBorder="1" applyAlignment="1">
      <alignment horizontal="right"/>
    </xf>
    <xf numFmtId="4" fontId="1" fillId="0" borderId="9" xfId="0" applyNumberFormat="1" applyFont="1" applyBorder="1" applyAlignment="1">
      <alignment horizontal="right"/>
    </xf>
    <xf numFmtId="0" fontId="11" fillId="0" borderId="0" xfId="0" applyFont="1"/>
    <xf numFmtId="0" fontId="2" fillId="2" borderId="8" xfId="0" applyFont="1" applyFill="1" applyBorder="1" applyAlignment="1">
      <alignment horizontal="center"/>
    </xf>
    <xf numFmtId="3" fontId="2" fillId="2" borderId="8" xfId="0" applyNumberFormat="1" applyFont="1" applyFill="1" applyBorder="1" applyAlignment="1">
      <alignment horizontal="right"/>
    </xf>
    <xf numFmtId="0" fontId="1" fillId="2" borderId="8" xfId="0" applyFont="1" applyFill="1" applyBorder="1" applyAlignment="1">
      <alignment horizontal="center"/>
    </xf>
    <xf numFmtId="4" fontId="2" fillId="2" borderId="8" xfId="0" applyNumberFormat="1" applyFont="1" applyFill="1" applyBorder="1"/>
    <xf numFmtId="0" fontId="0" fillId="2" borderId="0" xfId="0" applyFill="1"/>
    <xf numFmtId="3" fontId="1" fillId="2" borderId="9" xfId="0" applyNumberFormat="1" applyFont="1" applyFill="1" applyBorder="1" applyAlignment="1">
      <alignment horizontal="right"/>
    </xf>
    <xf numFmtId="164" fontId="7" fillId="0" borderId="0" xfId="1" applyNumberFormat="1" applyFont="1"/>
    <xf numFmtId="164" fontId="0" fillId="0" borderId="0" xfId="0" applyNumberFormat="1"/>
    <xf numFmtId="0" fontId="7" fillId="2" borderId="0" xfId="0" applyFont="1" applyFill="1"/>
    <xf numFmtId="4" fontId="2" fillId="0" borderId="10" xfId="0" applyNumberFormat="1" applyFont="1" applyBorder="1" applyAlignment="1">
      <alignment horizontal="right"/>
    </xf>
    <xf numFmtId="3" fontId="2" fillId="0" borderId="9" xfId="0" applyNumberFormat="1" applyFont="1" applyBorder="1" applyAlignment="1">
      <alignment horizontal="right"/>
    </xf>
    <xf numFmtId="0" fontId="1" fillId="0" borderId="8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right" vertical="center"/>
    </xf>
    <xf numFmtId="4" fontId="1" fillId="0" borderId="8" xfId="0" applyNumberFormat="1" applyFont="1" applyBorder="1" applyAlignment="1">
      <alignment horizontal="right" vertical="center"/>
    </xf>
    <xf numFmtId="4" fontId="1" fillId="0" borderId="8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8" xfId="0" quotePrefix="1" applyFont="1" applyBorder="1" applyAlignment="1">
      <alignment horizontal="center" vertical="center"/>
    </xf>
    <xf numFmtId="0" fontId="1" fillId="0" borderId="8" xfId="0" quotePrefix="1" applyFont="1" applyBorder="1" applyAlignment="1">
      <alignment horizontal="center"/>
    </xf>
    <xf numFmtId="164" fontId="0" fillId="0" borderId="0" xfId="2" applyNumberFormat="1" applyFont="1"/>
    <xf numFmtId="164" fontId="7" fillId="0" borderId="0" xfId="2" applyNumberFormat="1" applyFont="1"/>
    <xf numFmtId="164" fontId="7" fillId="2" borderId="0" xfId="2" applyNumberFormat="1" applyFont="1" applyFill="1"/>
    <xf numFmtId="164" fontId="0" fillId="2" borderId="0" xfId="2" applyNumberFormat="1" applyFont="1" applyFill="1"/>
    <xf numFmtId="164" fontId="0" fillId="0" borderId="0" xfId="2" applyNumberFormat="1" applyFont="1" applyAlignment="1">
      <alignment vertical="center"/>
    </xf>
    <xf numFmtId="0" fontId="2" fillId="2" borderId="0" xfId="0" applyFont="1" applyFill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1" fillId="2" borderId="22" xfId="0" applyFont="1" applyFill="1" applyBorder="1"/>
    <xf numFmtId="0" fontId="1" fillId="0" borderId="23" xfId="0" applyFont="1" applyBorder="1"/>
    <xf numFmtId="0" fontId="1" fillId="0" borderId="23" xfId="0" quotePrefix="1" applyFont="1" applyBorder="1"/>
    <xf numFmtId="0" fontId="1" fillId="0" borderId="22" xfId="0" applyFont="1" applyBorder="1"/>
    <xf numFmtId="0" fontId="1" fillId="0" borderId="24" xfId="0" applyFont="1" applyBorder="1"/>
    <xf numFmtId="0" fontId="2" fillId="2" borderId="22" xfId="0" applyFont="1" applyFill="1" applyBorder="1"/>
    <xf numFmtId="0" fontId="2" fillId="0" borderId="25" xfId="0" applyFont="1" applyBorder="1"/>
    <xf numFmtId="0" fontId="2" fillId="0" borderId="26" xfId="0" applyFont="1" applyBorder="1"/>
    <xf numFmtId="0" fontId="2" fillId="0" borderId="27" xfId="0" applyFont="1" applyBorder="1"/>
    <xf numFmtId="0" fontId="1" fillId="2" borderId="27" xfId="0" applyFont="1" applyFill="1" applyBorder="1"/>
    <xf numFmtId="0" fontId="1" fillId="0" borderId="28" xfId="0" applyFont="1" applyBorder="1"/>
    <xf numFmtId="0" fontId="1" fillId="0" borderId="27" xfId="0" applyFont="1" applyBorder="1"/>
    <xf numFmtId="0" fontId="1" fillId="0" borderId="29" xfId="0" applyFont="1" applyBorder="1"/>
    <xf numFmtId="0" fontId="2" fillId="2" borderId="27" xfId="0" applyFont="1" applyFill="1" applyBorder="1"/>
    <xf numFmtId="0" fontId="1" fillId="0" borderId="22" xfId="0" applyFont="1" applyBorder="1" applyAlignment="1">
      <alignment vertical="center"/>
    </xf>
    <xf numFmtId="3" fontId="2" fillId="0" borderId="8" xfId="0" applyNumberFormat="1" applyFont="1" applyBorder="1" applyAlignment="1">
      <alignment horizontal="right" vertical="center"/>
    </xf>
    <xf numFmtId="0" fontId="1" fillId="0" borderId="30" xfId="0" quotePrefix="1" applyFont="1" applyBorder="1"/>
    <xf numFmtId="0" fontId="1" fillId="0" borderId="30" xfId="0" quotePrefix="1" applyFont="1" applyBorder="1" applyAlignment="1">
      <alignment vertical="center" wrapText="1"/>
    </xf>
    <xf numFmtId="4" fontId="2" fillId="0" borderId="8" xfId="0" applyNumberFormat="1" applyFont="1" applyBorder="1" applyAlignment="1">
      <alignment horizontal="right" vertical="center"/>
    </xf>
    <xf numFmtId="0" fontId="1" fillId="0" borderId="22" xfId="0" quotePrefix="1" applyFont="1" applyBorder="1"/>
    <xf numFmtId="3" fontId="1" fillId="0" borderId="11" xfId="0" applyNumberFormat="1" applyFont="1" applyBorder="1" applyAlignment="1">
      <alignment horizontal="right" vertical="center"/>
    </xf>
    <xf numFmtId="0" fontId="1" fillId="0" borderId="11" xfId="0" quotePrefix="1" applyFont="1" applyBorder="1" applyAlignment="1">
      <alignment horizontal="center"/>
    </xf>
    <xf numFmtId="4" fontId="2" fillId="0" borderId="11" xfId="0" applyNumberFormat="1" applyFont="1" applyBorder="1" applyAlignment="1">
      <alignment horizontal="right"/>
    </xf>
    <xf numFmtId="4" fontId="1" fillId="0" borderId="11" xfId="0" applyNumberFormat="1" applyFont="1" applyBorder="1" applyAlignment="1">
      <alignment vertical="center"/>
    </xf>
    <xf numFmtId="4" fontId="2" fillId="0" borderId="8" xfId="0" applyNumberFormat="1" applyFont="1" applyBorder="1" applyAlignment="1">
      <alignment vertical="center"/>
    </xf>
    <xf numFmtId="0" fontId="0" fillId="2" borderId="8" xfId="0" applyFill="1" applyBorder="1"/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2" xfId="0" applyFont="1" applyBorder="1" applyAlignment="1">
      <alignment vertical="center" wrapText="1"/>
    </xf>
    <xf numFmtId="0" fontId="1" fillId="0" borderId="27" xfId="0" applyFont="1" applyBorder="1" applyAlignment="1">
      <alignment vertical="center" wrapText="1"/>
    </xf>
    <xf numFmtId="0" fontId="1" fillId="0" borderId="27" xfId="0" quotePrefix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15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0" fillId="0" borderId="14" xfId="0" applyBorder="1"/>
    <xf numFmtId="0" fontId="13" fillId="0" borderId="0" xfId="0" applyFont="1" applyAlignment="1">
      <alignment horizontal="center" vertical="center"/>
    </xf>
    <xf numFmtId="43" fontId="0" fillId="0" borderId="12" xfId="2" applyNumberFormat="1" applyFont="1" applyBorder="1" applyAlignment="1">
      <alignment horizontal="center"/>
    </xf>
    <xf numFmtId="0" fontId="7" fillId="0" borderId="0" xfId="0" applyFont="1" applyAlignment="1"/>
    <xf numFmtId="0" fontId="1" fillId="0" borderId="22" xfId="0" applyFont="1" applyBorder="1" applyAlignment="1">
      <alignment vertical="center" wrapText="1"/>
    </xf>
    <xf numFmtId="0" fontId="1" fillId="0" borderId="27" xfId="0" applyFont="1" applyBorder="1" applyAlignment="1">
      <alignment vertical="center" wrapText="1"/>
    </xf>
    <xf numFmtId="0" fontId="1" fillId="0" borderId="1" xfId="0" quotePrefix="1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6"/>
  <sheetViews>
    <sheetView workbookViewId="0">
      <selection activeCell="L14" sqref="L14"/>
    </sheetView>
  </sheetViews>
  <sheetFormatPr defaultRowHeight="12.75" x14ac:dyDescent="0.2"/>
  <cols>
    <col min="1" max="1" width="2.7109375" customWidth="1"/>
    <col min="2" max="2" width="26.28515625" customWidth="1"/>
    <col min="3" max="3" width="11" customWidth="1"/>
    <col min="4" max="4" width="9.7109375" customWidth="1"/>
    <col min="5" max="5" width="13.42578125" customWidth="1"/>
    <col min="6" max="6" width="6.85546875" customWidth="1"/>
    <col min="7" max="7" width="6.28515625" customWidth="1"/>
    <col min="8" max="8" width="7.28515625" customWidth="1"/>
    <col min="9" max="9" width="9.5703125" bestFit="1" customWidth="1"/>
    <col min="11" max="11" width="6.5703125" customWidth="1"/>
    <col min="12" max="12" width="10.85546875" bestFit="1" customWidth="1"/>
    <col min="13" max="13" width="9.7109375" customWidth="1"/>
    <col min="14" max="14" width="10.85546875" customWidth="1"/>
    <col min="15" max="15" width="6.85546875" customWidth="1"/>
    <col min="16" max="16" width="8.140625" customWidth="1"/>
    <col min="18" max="18" width="8.140625" customWidth="1"/>
    <col min="19" max="19" width="6.5703125" customWidth="1"/>
  </cols>
  <sheetData>
    <row r="1" spans="1:19" x14ac:dyDescent="0.2">
      <c r="A1" t="s">
        <v>0</v>
      </c>
      <c r="E1" s="179" t="s">
        <v>149</v>
      </c>
      <c r="F1" s="179"/>
      <c r="G1" s="179"/>
      <c r="H1" s="179"/>
      <c r="I1" s="179"/>
      <c r="J1" s="179"/>
    </row>
    <row r="2" spans="1:19" x14ac:dyDescent="0.2">
      <c r="A2" t="s">
        <v>3</v>
      </c>
      <c r="E2" s="179" t="s">
        <v>96</v>
      </c>
      <c r="F2" s="179"/>
      <c r="G2" s="179"/>
      <c r="H2" s="179"/>
      <c r="I2" s="179"/>
      <c r="J2" s="179"/>
    </row>
    <row r="3" spans="1:19" x14ac:dyDescent="0.2">
      <c r="A3" s="38" t="s">
        <v>95</v>
      </c>
      <c r="E3" s="180" t="s">
        <v>150</v>
      </c>
      <c r="F3" s="180"/>
      <c r="G3" s="180"/>
      <c r="H3" s="180"/>
      <c r="I3" s="180"/>
      <c r="J3" s="180"/>
    </row>
    <row r="4" spans="1:19" x14ac:dyDescent="0.2">
      <c r="A4" s="170" t="s">
        <v>1</v>
      </c>
      <c r="B4" s="170" t="s">
        <v>2</v>
      </c>
      <c r="C4" s="173" t="s">
        <v>6</v>
      </c>
      <c r="D4" s="174"/>
      <c r="E4" s="175"/>
      <c r="F4" s="2" t="s">
        <v>7</v>
      </c>
      <c r="G4" s="176" t="s">
        <v>10</v>
      </c>
      <c r="H4" s="177"/>
      <c r="I4" s="176" t="s">
        <v>13</v>
      </c>
      <c r="J4" s="178"/>
      <c r="K4" s="178"/>
      <c r="L4" s="178"/>
      <c r="M4" s="178"/>
      <c r="N4" s="178"/>
      <c r="O4" s="178"/>
      <c r="P4" s="177"/>
      <c r="Q4" s="1" t="s">
        <v>26</v>
      </c>
      <c r="R4" s="1" t="s">
        <v>28</v>
      </c>
      <c r="S4" s="170" t="s">
        <v>30</v>
      </c>
    </row>
    <row r="5" spans="1:19" x14ac:dyDescent="0.2">
      <c r="A5" s="171"/>
      <c r="B5" s="171"/>
      <c r="C5" s="170" t="s">
        <v>4</v>
      </c>
      <c r="E5" s="170" t="s">
        <v>5</v>
      </c>
      <c r="F5" s="3" t="s">
        <v>8</v>
      </c>
      <c r="G5" s="182" t="s">
        <v>11</v>
      </c>
      <c r="H5" s="182" t="s">
        <v>12</v>
      </c>
      <c r="I5" s="5" t="s">
        <v>14</v>
      </c>
      <c r="J5" s="4" t="s">
        <v>7</v>
      </c>
      <c r="L5" s="176" t="s">
        <v>31</v>
      </c>
      <c r="M5" s="178"/>
      <c r="N5" s="178"/>
      <c r="O5" s="177"/>
      <c r="P5" s="5" t="s">
        <v>24</v>
      </c>
      <c r="Q5" s="6" t="s">
        <v>25</v>
      </c>
      <c r="R5" s="6" t="s">
        <v>29</v>
      </c>
      <c r="S5" s="171"/>
    </row>
    <row r="6" spans="1:19" x14ac:dyDescent="0.2">
      <c r="A6" s="171"/>
      <c r="B6" s="171"/>
      <c r="C6" s="171"/>
      <c r="D6" s="3" t="s">
        <v>21</v>
      </c>
      <c r="E6" s="171"/>
      <c r="F6" s="3" t="s">
        <v>34</v>
      </c>
      <c r="G6" s="183"/>
      <c r="H6" s="183"/>
      <c r="I6" s="7" t="s">
        <v>15</v>
      </c>
      <c r="J6" s="3" t="s">
        <v>18</v>
      </c>
      <c r="K6" s="6" t="s">
        <v>19</v>
      </c>
      <c r="L6" s="170" t="s">
        <v>4</v>
      </c>
      <c r="M6" s="1" t="s">
        <v>21</v>
      </c>
      <c r="N6" s="170" t="s">
        <v>5</v>
      </c>
      <c r="O6" s="170" t="s">
        <v>23</v>
      </c>
      <c r="P6" s="7" t="s">
        <v>36</v>
      </c>
      <c r="Q6" s="3" t="s">
        <v>27</v>
      </c>
      <c r="R6" s="3"/>
      <c r="S6" s="171"/>
    </row>
    <row r="7" spans="1:19" x14ac:dyDescent="0.2">
      <c r="A7" s="171"/>
      <c r="B7" s="171"/>
      <c r="C7" s="171"/>
      <c r="D7" s="3" t="s">
        <v>22</v>
      </c>
      <c r="E7" s="171"/>
      <c r="F7" s="3" t="s">
        <v>9</v>
      </c>
      <c r="G7" s="183"/>
      <c r="H7" s="183"/>
      <c r="I7" s="7" t="s">
        <v>16</v>
      </c>
      <c r="J7" s="3" t="s">
        <v>17</v>
      </c>
      <c r="K7" s="3" t="s">
        <v>20</v>
      </c>
      <c r="L7" s="171"/>
      <c r="M7" s="3" t="s">
        <v>22</v>
      </c>
      <c r="N7" s="171"/>
      <c r="O7" s="171"/>
      <c r="P7" s="7" t="s">
        <v>37</v>
      </c>
      <c r="Q7" s="3"/>
      <c r="R7" s="3"/>
      <c r="S7" s="171"/>
    </row>
    <row r="8" spans="1:19" ht="9" customHeight="1" x14ac:dyDescent="0.2">
      <c r="A8" s="172"/>
      <c r="B8" s="172"/>
      <c r="C8" s="172"/>
      <c r="D8" s="8"/>
      <c r="E8" s="172"/>
      <c r="F8" s="8"/>
      <c r="G8" s="184"/>
      <c r="H8" s="184"/>
      <c r="I8" s="9"/>
      <c r="J8" s="8"/>
      <c r="K8" s="8"/>
      <c r="L8" s="172"/>
      <c r="M8" s="8"/>
      <c r="N8" s="172"/>
      <c r="O8" s="172"/>
      <c r="P8" s="9" t="s">
        <v>38</v>
      </c>
      <c r="Q8" s="8"/>
      <c r="R8" s="8"/>
      <c r="S8" s="172"/>
    </row>
    <row r="9" spans="1:19" x14ac:dyDescent="0.2">
      <c r="A9" s="32"/>
      <c r="B9" s="16" t="s">
        <v>32</v>
      </c>
      <c r="C9" s="51"/>
      <c r="D9" s="51"/>
      <c r="E9" s="51"/>
      <c r="F9" s="32"/>
      <c r="G9" s="32"/>
      <c r="H9" s="32"/>
      <c r="I9" s="51"/>
      <c r="J9" s="32"/>
      <c r="K9" s="32"/>
      <c r="L9" s="17"/>
      <c r="M9" s="17"/>
      <c r="N9" s="17"/>
      <c r="O9" s="17"/>
      <c r="P9" s="15"/>
      <c r="Q9" s="15"/>
      <c r="R9" s="15"/>
      <c r="S9" s="15"/>
    </row>
    <row r="10" spans="1:19" x14ac:dyDescent="0.2">
      <c r="A10" s="31" t="s">
        <v>49</v>
      </c>
      <c r="B10" s="30" t="s">
        <v>50</v>
      </c>
      <c r="C10" s="85">
        <f>C14</f>
        <v>175500000</v>
      </c>
      <c r="D10" s="85">
        <f>D14</f>
        <v>17600000</v>
      </c>
      <c r="E10" s="85">
        <f>E14</f>
        <v>193100000</v>
      </c>
      <c r="F10" s="40"/>
      <c r="G10" s="31"/>
      <c r="H10" s="31"/>
      <c r="I10" s="99" t="s">
        <v>41</v>
      </c>
      <c r="J10" s="31" t="s">
        <v>41</v>
      </c>
      <c r="K10" s="31" t="s">
        <v>41</v>
      </c>
      <c r="L10" s="99" t="s">
        <v>41</v>
      </c>
      <c r="M10" s="31" t="s">
        <v>41</v>
      </c>
      <c r="N10" s="31" t="s">
        <v>41</v>
      </c>
      <c r="O10" s="22">
        <v>0</v>
      </c>
      <c r="P10" s="22">
        <v>0</v>
      </c>
      <c r="Q10" s="18"/>
      <c r="R10" s="18"/>
      <c r="S10" s="18"/>
    </row>
    <row r="11" spans="1:19" x14ac:dyDescent="0.2">
      <c r="A11" s="23"/>
      <c r="B11" s="30" t="s">
        <v>51</v>
      </c>
      <c r="C11" s="36"/>
      <c r="D11" s="36"/>
      <c r="E11" s="36"/>
      <c r="F11" s="23"/>
      <c r="G11" s="23"/>
      <c r="H11" s="23"/>
      <c r="I11" s="36"/>
      <c r="J11" s="23"/>
      <c r="K11" s="23"/>
      <c r="L11" s="19"/>
      <c r="M11" s="19"/>
      <c r="N11" s="19"/>
      <c r="O11" s="21"/>
      <c r="P11" s="21"/>
      <c r="Q11" s="18"/>
      <c r="R11" s="18"/>
      <c r="S11" s="18"/>
    </row>
    <row r="12" spans="1:19" x14ac:dyDescent="0.2">
      <c r="A12" s="23"/>
      <c r="B12" s="30" t="s">
        <v>52</v>
      </c>
      <c r="C12" s="36"/>
      <c r="D12" s="36"/>
      <c r="E12" s="36"/>
      <c r="F12" s="23"/>
      <c r="G12" s="23"/>
      <c r="H12" s="23"/>
      <c r="I12" s="36"/>
      <c r="J12" s="23"/>
      <c r="K12" s="23"/>
      <c r="L12" s="19"/>
      <c r="M12" s="19"/>
      <c r="N12" s="19"/>
      <c r="O12" s="21"/>
      <c r="P12" s="21"/>
      <c r="Q12" s="18"/>
      <c r="R12" s="18"/>
      <c r="S12" s="18"/>
    </row>
    <row r="13" spans="1:19" x14ac:dyDescent="0.2">
      <c r="A13" s="23"/>
      <c r="B13" s="30" t="s">
        <v>53</v>
      </c>
      <c r="C13" s="36"/>
      <c r="D13" s="36"/>
      <c r="E13" s="36"/>
      <c r="F13" s="23"/>
      <c r="G13" s="23"/>
      <c r="H13" s="23"/>
      <c r="I13" s="36"/>
      <c r="J13" s="23"/>
      <c r="K13" s="23"/>
      <c r="L13" s="19"/>
      <c r="M13" s="19"/>
      <c r="N13" s="19"/>
      <c r="O13" s="21"/>
      <c r="P13" s="21"/>
      <c r="Q13" s="18"/>
      <c r="R13" s="18"/>
      <c r="S13" s="18"/>
    </row>
    <row r="14" spans="1:19" x14ac:dyDescent="0.2">
      <c r="A14" s="23">
        <v>1</v>
      </c>
      <c r="B14" s="18" t="s">
        <v>54</v>
      </c>
      <c r="C14" s="37">
        <f>SUM(C17:C19)</f>
        <v>175500000</v>
      </c>
      <c r="D14" s="37">
        <f>SUM(D17:D19)</f>
        <v>17600000</v>
      </c>
      <c r="E14" s="37">
        <f>C14+D14</f>
        <v>193100000</v>
      </c>
      <c r="F14" s="31"/>
      <c r="G14" s="23"/>
      <c r="H14" s="31"/>
      <c r="I14" s="99" t="s">
        <v>41</v>
      </c>
      <c r="J14" s="31" t="s">
        <v>41</v>
      </c>
      <c r="K14" s="31" t="s">
        <v>41</v>
      </c>
      <c r="L14" s="99" t="s">
        <v>41</v>
      </c>
      <c r="M14" s="31" t="s">
        <v>41</v>
      </c>
      <c r="N14" s="31" t="s">
        <v>41</v>
      </c>
      <c r="O14" s="22">
        <v>0</v>
      </c>
      <c r="P14" s="22">
        <v>0</v>
      </c>
      <c r="Q14" s="18"/>
      <c r="R14" s="18"/>
      <c r="S14" s="18"/>
    </row>
    <row r="15" spans="1:19" x14ac:dyDescent="0.2">
      <c r="A15" s="23"/>
      <c r="B15" s="18" t="s">
        <v>55</v>
      </c>
      <c r="C15" s="36"/>
      <c r="D15" s="36"/>
      <c r="E15" s="37"/>
      <c r="F15" s="23"/>
      <c r="G15" s="31"/>
      <c r="H15" s="31"/>
      <c r="I15" s="37"/>
      <c r="J15" s="31"/>
      <c r="K15" s="31"/>
      <c r="L15" s="19"/>
      <c r="M15" s="19"/>
      <c r="N15" s="19"/>
      <c r="O15" s="20"/>
      <c r="P15" s="20"/>
      <c r="Q15" s="18"/>
      <c r="R15" s="18"/>
      <c r="S15" s="18"/>
    </row>
    <row r="16" spans="1:19" x14ac:dyDescent="0.2">
      <c r="A16" s="23"/>
      <c r="B16" s="18" t="s">
        <v>56</v>
      </c>
      <c r="C16" s="36"/>
      <c r="D16" s="36"/>
      <c r="E16" s="37"/>
      <c r="F16" s="23"/>
      <c r="G16" s="23"/>
      <c r="H16" s="23"/>
      <c r="I16" s="36"/>
      <c r="J16" s="23"/>
      <c r="K16" s="23"/>
      <c r="L16" s="19"/>
      <c r="M16" s="19"/>
      <c r="N16" s="19"/>
      <c r="O16" s="20"/>
      <c r="P16" s="20"/>
      <c r="Q16" s="18"/>
      <c r="R16" s="18"/>
      <c r="S16" s="18"/>
    </row>
    <row r="17" spans="1:19" x14ac:dyDescent="0.2">
      <c r="A17" s="23"/>
      <c r="B17" s="18" t="s">
        <v>127</v>
      </c>
      <c r="C17" s="36">
        <v>115500000</v>
      </c>
      <c r="D17" s="36">
        <v>11600000</v>
      </c>
      <c r="E17" s="36">
        <f>C17+D17</f>
        <v>127100000</v>
      </c>
      <c r="F17" s="23" t="s">
        <v>57</v>
      </c>
      <c r="G17" s="23" t="s">
        <v>40</v>
      </c>
      <c r="H17" s="23" t="s">
        <v>41</v>
      </c>
      <c r="I17" s="25" t="s">
        <v>41</v>
      </c>
      <c r="J17" s="23" t="s">
        <v>41</v>
      </c>
      <c r="K17" s="23" t="s">
        <v>41</v>
      </c>
      <c r="L17" s="25" t="s">
        <v>41</v>
      </c>
      <c r="M17" s="23" t="s">
        <v>41</v>
      </c>
      <c r="N17" s="23" t="s">
        <v>41</v>
      </c>
      <c r="O17" s="20">
        <v>0</v>
      </c>
      <c r="P17" s="20">
        <v>0</v>
      </c>
      <c r="Q17" s="18"/>
      <c r="R17" s="18"/>
      <c r="S17" s="18"/>
    </row>
    <row r="18" spans="1:19" x14ac:dyDescent="0.2">
      <c r="A18" s="23"/>
      <c r="B18" s="18" t="s">
        <v>101</v>
      </c>
      <c r="C18" s="36">
        <v>45000000</v>
      </c>
      <c r="D18" s="36">
        <v>4500000</v>
      </c>
      <c r="E18" s="36">
        <f>C18+D18</f>
        <v>49500000</v>
      </c>
      <c r="F18" s="23" t="s">
        <v>57</v>
      </c>
      <c r="G18" s="23" t="s">
        <v>40</v>
      </c>
      <c r="H18" s="23" t="s">
        <v>41</v>
      </c>
      <c r="I18" s="25" t="s">
        <v>41</v>
      </c>
      <c r="J18" s="23" t="s">
        <v>41</v>
      </c>
      <c r="K18" s="23" t="s">
        <v>41</v>
      </c>
      <c r="L18" s="25" t="s">
        <v>41</v>
      </c>
      <c r="M18" s="23" t="s">
        <v>41</v>
      </c>
      <c r="N18" s="23" t="s">
        <v>41</v>
      </c>
      <c r="O18" s="20">
        <v>0</v>
      </c>
      <c r="P18" s="20">
        <v>0</v>
      </c>
      <c r="Q18" s="18"/>
      <c r="R18" s="18"/>
      <c r="S18" s="18"/>
    </row>
    <row r="19" spans="1:19" x14ac:dyDescent="0.2">
      <c r="A19" s="23"/>
      <c r="B19" s="18" t="s">
        <v>102</v>
      </c>
      <c r="C19" s="36">
        <v>15000000</v>
      </c>
      <c r="D19" s="36">
        <v>1500000</v>
      </c>
      <c r="E19" s="36">
        <f>C19+D19</f>
        <v>16500000</v>
      </c>
      <c r="F19" s="23" t="s">
        <v>39</v>
      </c>
      <c r="G19" s="23" t="s">
        <v>40</v>
      </c>
      <c r="H19" s="23" t="s">
        <v>41</v>
      </c>
      <c r="I19" s="25" t="s">
        <v>41</v>
      </c>
      <c r="J19" s="23" t="s">
        <v>41</v>
      </c>
      <c r="K19" s="23" t="s">
        <v>41</v>
      </c>
      <c r="L19" s="25" t="s">
        <v>41</v>
      </c>
      <c r="M19" s="23" t="s">
        <v>41</v>
      </c>
      <c r="N19" s="23" t="s">
        <v>41</v>
      </c>
      <c r="O19" s="20">
        <v>0</v>
      </c>
      <c r="P19" s="20">
        <v>0</v>
      </c>
      <c r="Q19" s="18"/>
      <c r="R19" s="18"/>
      <c r="S19" s="18"/>
    </row>
    <row r="20" spans="1:19" ht="12" customHeight="1" x14ac:dyDescent="0.2">
      <c r="A20" s="23"/>
      <c r="B20" s="18"/>
      <c r="C20" s="36"/>
      <c r="D20" s="36"/>
      <c r="E20" s="36"/>
      <c r="F20" s="23"/>
      <c r="G20" s="23"/>
      <c r="H20" s="23"/>
      <c r="I20" s="36"/>
      <c r="J20" s="23"/>
      <c r="K20" s="23"/>
      <c r="L20" s="19"/>
      <c r="M20" s="19"/>
      <c r="N20" s="19"/>
      <c r="O20" s="20"/>
      <c r="P20" s="20"/>
      <c r="Q20" s="18"/>
      <c r="R20" s="18"/>
      <c r="S20" s="18"/>
    </row>
    <row r="21" spans="1:19" x14ac:dyDescent="0.2">
      <c r="A21" s="31" t="s">
        <v>58</v>
      </c>
      <c r="B21" s="30" t="s">
        <v>59</v>
      </c>
      <c r="C21" s="85">
        <f>C23+C33+C43+C48</f>
        <v>1425930000</v>
      </c>
      <c r="D21" s="85">
        <f>D23+D33+D43+D48</f>
        <v>146353000</v>
      </c>
      <c r="E21" s="85">
        <f>E23+E33+E43+E48</f>
        <v>1572283000</v>
      </c>
      <c r="F21" s="39"/>
      <c r="G21" s="23"/>
      <c r="H21" s="31"/>
      <c r="I21" s="99" t="s">
        <v>41</v>
      </c>
      <c r="J21" s="31" t="s">
        <v>41</v>
      </c>
      <c r="K21" s="31" t="s">
        <v>41</v>
      </c>
      <c r="L21" s="99" t="s">
        <v>41</v>
      </c>
      <c r="M21" s="31" t="s">
        <v>41</v>
      </c>
      <c r="N21" s="31" t="s">
        <v>41</v>
      </c>
      <c r="O21" s="22">
        <v>0</v>
      </c>
      <c r="P21" s="22">
        <v>0</v>
      </c>
      <c r="Q21" s="18"/>
      <c r="R21" s="18"/>
      <c r="S21" s="18"/>
    </row>
    <row r="22" spans="1:19" x14ac:dyDescent="0.2">
      <c r="A22" s="23"/>
      <c r="B22" s="30" t="s">
        <v>60</v>
      </c>
      <c r="C22" s="36"/>
      <c r="D22" s="36"/>
      <c r="E22" s="36"/>
      <c r="F22" s="23"/>
      <c r="G22" s="23"/>
      <c r="H22" s="23"/>
      <c r="I22" s="36"/>
      <c r="J22" s="23"/>
      <c r="K22" s="23"/>
      <c r="L22" s="19"/>
      <c r="M22" s="19"/>
      <c r="N22" s="19"/>
      <c r="O22" s="20"/>
      <c r="P22" s="20"/>
      <c r="Q22" s="18"/>
      <c r="R22" s="18"/>
      <c r="S22" s="18"/>
    </row>
    <row r="23" spans="1:19" x14ac:dyDescent="0.2">
      <c r="A23" s="23">
        <v>1</v>
      </c>
      <c r="B23" s="18" t="s">
        <v>44</v>
      </c>
      <c r="C23" s="37">
        <f>SUM(C24:C32)</f>
        <v>391330000</v>
      </c>
      <c r="D23" s="37">
        <f>SUM(D24:D32)</f>
        <v>39633000</v>
      </c>
      <c r="E23" s="37">
        <f>C23+D23</f>
        <v>430963000</v>
      </c>
      <c r="F23" s="23"/>
      <c r="G23" s="23"/>
      <c r="H23" s="31"/>
      <c r="I23" s="99" t="s">
        <v>41</v>
      </c>
      <c r="J23" s="31" t="s">
        <v>41</v>
      </c>
      <c r="K23" s="31" t="s">
        <v>41</v>
      </c>
      <c r="L23" s="99" t="s">
        <v>41</v>
      </c>
      <c r="M23" s="31" t="s">
        <v>41</v>
      </c>
      <c r="N23" s="31" t="s">
        <v>41</v>
      </c>
      <c r="O23" s="22">
        <v>0</v>
      </c>
      <c r="P23" s="22">
        <v>0</v>
      </c>
      <c r="Q23" s="18"/>
      <c r="R23" s="18"/>
      <c r="S23" s="18"/>
    </row>
    <row r="24" spans="1:19" x14ac:dyDescent="0.2">
      <c r="A24" s="23"/>
      <c r="B24" s="27" t="s">
        <v>99</v>
      </c>
      <c r="C24" s="52">
        <v>105000000</v>
      </c>
      <c r="D24" s="52">
        <v>10500000</v>
      </c>
      <c r="E24" s="52">
        <f>C24+D24</f>
        <v>115500000</v>
      </c>
      <c r="F24" s="29" t="s">
        <v>100</v>
      </c>
      <c r="G24" s="23" t="s">
        <v>40</v>
      </c>
      <c r="H24" s="23" t="s">
        <v>41</v>
      </c>
      <c r="I24" s="25" t="s">
        <v>41</v>
      </c>
      <c r="J24" s="23" t="s">
        <v>41</v>
      </c>
      <c r="K24" s="23" t="s">
        <v>41</v>
      </c>
      <c r="L24" s="25" t="s">
        <v>41</v>
      </c>
      <c r="M24" s="23" t="s">
        <v>41</v>
      </c>
      <c r="N24" s="23" t="s">
        <v>41</v>
      </c>
      <c r="O24" s="20">
        <v>0</v>
      </c>
      <c r="P24" s="20">
        <v>0</v>
      </c>
      <c r="Q24" s="18"/>
      <c r="R24" s="18"/>
      <c r="S24" s="18"/>
    </row>
    <row r="25" spans="1:19" x14ac:dyDescent="0.2">
      <c r="A25" s="23"/>
      <c r="B25" s="27" t="s">
        <v>107</v>
      </c>
      <c r="C25" s="52">
        <v>1800000</v>
      </c>
      <c r="D25" s="52">
        <v>200000</v>
      </c>
      <c r="E25" s="52">
        <f>C25+D25</f>
        <v>2000000</v>
      </c>
      <c r="F25" s="29" t="s">
        <v>109</v>
      </c>
      <c r="G25" s="23" t="s">
        <v>41</v>
      </c>
      <c r="H25" s="23" t="s">
        <v>40</v>
      </c>
      <c r="I25" s="25" t="s">
        <v>41</v>
      </c>
      <c r="J25" s="23" t="s">
        <v>41</v>
      </c>
      <c r="K25" s="23" t="s">
        <v>41</v>
      </c>
      <c r="L25" s="25" t="s">
        <v>41</v>
      </c>
      <c r="M25" s="23" t="s">
        <v>41</v>
      </c>
      <c r="N25" s="23" t="s">
        <v>41</v>
      </c>
      <c r="O25" s="20">
        <v>0</v>
      </c>
      <c r="P25" s="20">
        <v>0</v>
      </c>
      <c r="Q25" s="18"/>
      <c r="R25" s="18"/>
      <c r="S25" s="18"/>
    </row>
    <row r="26" spans="1:19" x14ac:dyDescent="0.2">
      <c r="A26" s="23"/>
      <c r="B26" s="27" t="s">
        <v>105</v>
      </c>
      <c r="C26" s="52">
        <v>8330000</v>
      </c>
      <c r="D26" s="52">
        <v>833000</v>
      </c>
      <c r="E26" s="52">
        <f>C26+D26</f>
        <v>9163000</v>
      </c>
      <c r="F26" s="29" t="s">
        <v>108</v>
      </c>
      <c r="G26" s="23" t="s">
        <v>41</v>
      </c>
      <c r="H26" s="23" t="s">
        <v>40</v>
      </c>
      <c r="I26" s="25" t="s">
        <v>41</v>
      </c>
      <c r="J26" s="23" t="s">
        <v>41</v>
      </c>
      <c r="K26" s="23" t="s">
        <v>41</v>
      </c>
      <c r="L26" s="25" t="s">
        <v>41</v>
      </c>
      <c r="M26" s="23" t="s">
        <v>41</v>
      </c>
      <c r="N26" s="23" t="s">
        <v>41</v>
      </c>
      <c r="O26" s="20">
        <v>0</v>
      </c>
      <c r="P26" s="20">
        <v>0</v>
      </c>
      <c r="Q26" s="18"/>
      <c r="R26" s="18"/>
      <c r="S26" s="18"/>
    </row>
    <row r="27" spans="1:19" x14ac:dyDescent="0.2">
      <c r="A27" s="23"/>
      <c r="B27" s="27" t="s">
        <v>106</v>
      </c>
      <c r="C27" s="52"/>
      <c r="D27" s="52"/>
      <c r="E27" s="52"/>
      <c r="F27" s="29"/>
      <c r="G27" s="23"/>
      <c r="H27" s="23"/>
      <c r="I27" s="36"/>
      <c r="J27" s="23"/>
      <c r="K27" s="23"/>
      <c r="L27" s="21"/>
      <c r="M27" s="21"/>
      <c r="N27" s="21"/>
      <c r="O27" s="20"/>
      <c r="P27" s="20"/>
      <c r="Q27" s="18"/>
      <c r="R27" s="18"/>
      <c r="S27" s="18"/>
    </row>
    <row r="28" spans="1:19" x14ac:dyDescent="0.2">
      <c r="A28" s="23"/>
      <c r="B28" s="27" t="s">
        <v>103</v>
      </c>
      <c r="C28" s="52">
        <v>6350000</v>
      </c>
      <c r="D28" s="52">
        <v>650000</v>
      </c>
      <c r="E28" s="52">
        <f t="shared" ref="E28:E33" si="0">C28+D28</f>
        <v>7000000</v>
      </c>
      <c r="F28" s="29" t="s">
        <v>109</v>
      </c>
      <c r="G28" s="23" t="s">
        <v>41</v>
      </c>
      <c r="H28" s="23" t="s">
        <v>40</v>
      </c>
      <c r="I28" s="25" t="s">
        <v>41</v>
      </c>
      <c r="J28" s="23" t="s">
        <v>41</v>
      </c>
      <c r="K28" s="23" t="s">
        <v>41</v>
      </c>
      <c r="L28" s="25" t="s">
        <v>41</v>
      </c>
      <c r="M28" s="23" t="s">
        <v>41</v>
      </c>
      <c r="N28" s="23" t="s">
        <v>41</v>
      </c>
      <c r="O28" s="20">
        <v>0</v>
      </c>
      <c r="P28" s="20">
        <v>0</v>
      </c>
      <c r="Q28" s="18"/>
      <c r="R28" s="18"/>
      <c r="S28" s="18"/>
    </row>
    <row r="29" spans="1:19" x14ac:dyDescent="0.2">
      <c r="A29" s="23"/>
      <c r="B29" s="27" t="s">
        <v>104</v>
      </c>
      <c r="C29" s="52">
        <v>8900000</v>
      </c>
      <c r="D29" s="52">
        <v>900000</v>
      </c>
      <c r="E29" s="52">
        <f t="shared" si="0"/>
        <v>9800000</v>
      </c>
      <c r="F29" s="29" t="s">
        <v>108</v>
      </c>
      <c r="G29" s="23" t="s">
        <v>41</v>
      </c>
      <c r="H29" s="23" t="s">
        <v>40</v>
      </c>
      <c r="I29" s="25" t="s">
        <v>41</v>
      </c>
      <c r="J29" s="23" t="s">
        <v>41</v>
      </c>
      <c r="K29" s="23" t="s">
        <v>41</v>
      </c>
      <c r="L29" s="25" t="s">
        <v>41</v>
      </c>
      <c r="M29" s="23" t="s">
        <v>41</v>
      </c>
      <c r="N29" s="23" t="s">
        <v>41</v>
      </c>
      <c r="O29" s="20">
        <v>0</v>
      </c>
      <c r="P29" s="20">
        <v>0</v>
      </c>
      <c r="Q29" s="18"/>
      <c r="R29" s="18"/>
      <c r="S29" s="18"/>
    </row>
    <row r="30" spans="1:19" x14ac:dyDescent="0.2">
      <c r="A30" s="23"/>
      <c r="B30" s="18" t="s">
        <v>98</v>
      </c>
      <c r="C30" s="36">
        <v>45050000</v>
      </c>
      <c r="D30" s="36">
        <v>4950000</v>
      </c>
      <c r="E30" s="36">
        <f t="shared" si="0"/>
        <v>50000000</v>
      </c>
      <c r="F30" s="23" t="s">
        <v>33</v>
      </c>
      <c r="G30" s="23" t="s">
        <v>41</v>
      </c>
      <c r="H30" s="23" t="s">
        <v>40</v>
      </c>
      <c r="I30" s="25" t="s">
        <v>41</v>
      </c>
      <c r="J30" s="23" t="s">
        <v>41</v>
      </c>
      <c r="K30" s="23" t="s">
        <v>41</v>
      </c>
      <c r="L30" s="25" t="s">
        <v>41</v>
      </c>
      <c r="M30" s="23" t="s">
        <v>41</v>
      </c>
      <c r="N30" s="23" t="s">
        <v>41</v>
      </c>
      <c r="O30" s="20">
        <v>0</v>
      </c>
      <c r="P30" s="20">
        <v>0</v>
      </c>
      <c r="Q30" s="18"/>
      <c r="R30" s="18"/>
      <c r="S30" s="18"/>
    </row>
    <row r="31" spans="1:19" x14ac:dyDescent="0.2">
      <c r="A31" s="23"/>
      <c r="B31" s="18" t="s">
        <v>97</v>
      </c>
      <c r="C31" s="36">
        <v>175000000</v>
      </c>
      <c r="D31" s="36">
        <v>17500000</v>
      </c>
      <c r="E31" s="36">
        <f t="shared" si="0"/>
        <v>192500000</v>
      </c>
      <c r="F31" s="23" t="s">
        <v>39</v>
      </c>
      <c r="G31" s="23" t="s">
        <v>40</v>
      </c>
      <c r="H31" s="23" t="s">
        <v>41</v>
      </c>
      <c r="I31" s="25" t="s">
        <v>41</v>
      </c>
      <c r="J31" s="23" t="s">
        <v>41</v>
      </c>
      <c r="K31" s="23" t="s">
        <v>41</v>
      </c>
      <c r="L31" s="25" t="s">
        <v>41</v>
      </c>
      <c r="M31" s="23" t="s">
        <v>41</v>
      </c>
      <c r="N31" s="23" t="s">
        <v>41</v>
      </c>
      <c r="O31" s="20">
        <v>0</v>
      </c>
      <c r="P31" s="20">
        <v>0</v>
      </c>
      <c r="Q31" s="18"/>
      <c r="R31" s="18"/>
      <c r="S31" s="18"/>
    </row>
    <row r="32" spans="1:19" x14ac:dyDescent="0.2">
      <c r="A32" s="23"/>
      <c r="B32" s="27" t="s">
        <v>111</v>
      </c>
      <c r="C32" s="52">
        <v>40900000</v>
      </c>
      <c r="D32" s="52">
        <v>4100000</v>
      </c>
      <c r="E32" s="36">
        <f t="shared" si="0"/>
        <v>45000000</v>
      </c>
      <c r="F32" s="29" t="s">
        <v>94</v>
      </c>
      <c r="G32" s="23" t="s">
        <v>41</v>
      </c>
      <c r="H32" s="23" t="s">
        <v>40</v>
      </c>
      <c r="I32" s="25" t="s">
        <v>41</v>
      </c>
      <c r="J32" s="23" t="s">
        <v>41</v>
      </c>
      <c r="K32" s="23" t="s">
        <v>41</v>
      </c>
      <c r="L32" s="25" t="s">
        <v>41</v>
      </c>
      <c r="M32" s="23" t="s">
        <v>41</v>
      </c>
      <c r="N32" s="23" t="s">
        <v>41</v>
      </c>
      <c r="O32" s="20">
        <v>0</v>
      </c>
      <c r="P32" s="20">
        <v>0</v>
      </c>
      <c r="Q32" s="18"/>
      <c r="R32" s="18"/>
      <c r="S32" s="18"/>
    </row>
    <row r="33" spans="1:19" x14ac:dyDescent="0.2">
      <c r="A33" s="23">
        <v>2</v>
      </c>
      <c r="B33" s="18" t="s">
        <v>45</v>
      </c>
      <c r="C33" s="37">
        <f>SUM(C34:C37)</f>
        <v>217200000</v>
      </c>
      <c r="D33" s="37">
        <f>SUM(D34:D37)</f>
        <v>21800000</v>
      </c>
      <c r="E33" s="37">
        <f t="shared" si="0"/>
        <v>239000000</v>
      </c>
      <c r="F33" s="23"/>
      <c r="G33" s="23"/>
      <c r="H33" s="23"/>
      <c r="I33" s="99" t="s">
        <v>41</v>
      </c>
      <c r="J33" s="31" t="s">
        <v>41</v>
      </c>
      <c r="K33" s="31" t="s">
        <v>41</v>
      </c>
      <c r="L33" s="99" t="s">
        <v>41</v>
      </c>
      <c r="M33" s="31" t="s">
        <v>41</v>
      </c>
      <c r="N33" s="31" t="s">
        <v>41</v>
      </c>
      <c r="O33" s="22">
        <v>0</v>
      </c>
      <c r="P33" s="22">
        <v>0</v>
      </c>
      <c r="Q33" s="18"/>
      <c r="R33" s="18"/>
      <c r="S33" s="18"/>
    </row>
    <row r="34" spans="1:19" x14ac:dyDescent="0.2">
      <c r="A34" s="23"/>
      <c r="B34" s="18" t="s">
        <v>61</v>
      </c>
      <c r="C34" s="36"/>
      <c r="D34" s="36"/>
      <c r="E34" s="36"/>
      <c r="F34" s="23"/>
      <c r="G34" s="23"/>
      <c r="H34" s="23"/>
      <c r="I34" s="36"/>
      <c r="J34" s="23"/>
      <c r="K34" s="23"/>
      <c r="L34" s="19"/>
      <c r="M34" s="19"/>
      <c r="N34" s="19"/>
      <c r="O34" s="20"/>
      <c r="P34" s="20"/>
      <c r="Q34" s="18"/>
      <c r="R34" s="18"/>
      <c r="S34" s="18"/>
    </row>
    <row r="35" spans="1:19" x14ac:dyDescent="0.2">
      <c r="A35" s="23"/>
      <c r="B35" s="18" t="s">
        <v>62</v>
      </c>
      <c r="C35" s="36">
        <v>167200000</v>
      </c>
      <c r="D35" s="36">
        <v>16800000</v>
      </c>
      <c r="E35" s="36">
        <f>C35+D35</f>
        <v>184000000</v>
      </c>
      <c r="F35" s="23" t="s">
        <v>133</v>
      </c>
      <c r="G35" s="23" t="s">
        <v>40</v>
      </c>
      <c r="H35" s="23" t="s">
        <v>41</v>
      </c>
      <c r="I35" s="25" t="s">
        <v>41</v>
      </c>
      <c r="J35" s="23" t="s">
        <v>41</v>
      </c>
      <c r="K35" s="23" t="s">
        <v>41</v>
      </c>
      <c r="L35" s="25" t="s">
        <v>41</v>
      </c>
      <c r="M35" s="23" t="s">
        <v>41</v>
      </c>
      <c r="N35" s="23" t="s">
        <v>41</v>
      </c>
      <c r="O35" s="20">
        <v>0</v>
      </c>
      <c r="P35" s="20">
        <v>0</v>
      </c>
      <c r="Q35" s="18"/>
      <c r="R35" s="18"/>
      <c r="S35" s="18"/>
    </row>
    <row r="36" spans="1:19" x14ac:dyDescent="0.2">
      <c r="A36" s="23"/>
      <c r="B36" s="18" t="s">
        <v>63</v>
      </c>
      <c r="C36" s="36"/>
      <c r="D36" s="36"/>
      <c r="E36" s="36"/>
      <c r="F36" s="23"/>
      <c r="G36" s="23"/>
      <c r="H36" s="23"/>
      <c r="I36" s="36"/>
      <c r="J36" s="23"/>
      <c r="K36" s="23"/>
      <c r="L36" s="19"/>
      <c r="M36" s="19"/>
      <c r="N36" s="19"/>
      <c r="O36" s="20"/>
      <c r="P36" s="20"/>
      <c r="Q36" s="18"/>
      <c r="R36" s="18"/>
      <c r="S36" s="18"/>
    </row>
    <row r="37" spans="1:19" x14ac:dyDescent="0.2">
      <c r="A37" s="23"/>
      <c r="B37" s="18" t="s">
        <v>62</v>
      </c>
      <c r="C37" s="36">
        <v>50000000</v>
      </c>
      <c r="D37" s="36">
        <v>5000000</v>
      </c>
      <c r="E37" s="36">
        <f>C37+D37</f>
        <v>55000000</v>
      </c>
      <c r="F37" s="23" t="s">
        <v>39</v>
      </c>
      <c r="G37" s="23" t="s">
        <v>40</v>
      </c>
      <c r="H37" s="23" t="s">
        <v>41</v>
      </c>
      <c r="I37" s="25" t="s">
        <v>41</v>
      </c>
      <c r="J37" s="23" t="s">
        <v>41</v>
      </c>
      <c r="K37" s="23" t="s">
        <v>41</v>
      </c>
      <c r="L37" s="25" t="s">
        <v>41</v>
      </c>
      <c r="M37" s="23" t="s">
        <v>41</v>
      </c>
      <c r="N37" s="23" t="s">
        <v>41</v>
      </c>
      <c r="O37" s="20">
        <v>0</v>
      </c>
      <c r="P37" s="20">
        <v>0</v>
      </c>
      <c r="Q37" s="18"/>
      <c r="R37" s="18"/>
      <c r="S37" s="18"/>
    </row>
    <row r="38" spans="1:19" x14ac:dyDescent="0.2">
      <c r="A38" s="23"/>
      <c r="B38" s="18" t="s">
        <v>110</v>
      </c>
      <c r="C38" s="36"/>
      <c r="D38" s="36"/>
      <c r="E38" s="36"/>
      <c r="F38" s="23"/>
      <c r="G38" s="23"/>
      <c r="H38" s="23"/>
      <c r="I38" s="36"/>
      <c r="J38" s="23"/>
      <c r="K38" s="23"/>
      <c r="L38" s="19"/>
      <c r="M38" s="19"/>
      <c r="N38" s="19"/>
      <c r="O38" s="20"/>
      <c r="P38" s="20"/>
      <c r="Q38" s="18"/>
      <c r="R38" s="18"/>
      <c r="S38" s="18"/>
    </row>
    <row r="39" spans="1:19" x14ac:dyDescent="0.2">
      <c r="A39" s="3"/>
      <c r="B39" s="92"/>
      <c r="C39" s="53"/>
      <c r="D39" s="53"/>
      <c r="E39" s="53"/>
      <c r="F39" s="3"/>
      <c r="G39" s="3"/>
      <c r="H39" s="3"/>
      <c r="I39" s="53"/>
      <c r="J39" s="3"/>
      <c r="K39" s="3"/>
      <c r="L39" s="93"/>
      <c r="M39" s="93"/>
      <c r="N39" s="93"/>
      <c r="O39" s="94"/>
      <c r="P39" s="94"/>
      <c r="Q39" s="92"/>
      <c r="R39" s="92"/>
      <c r="S39" s="92"/>
    </row>
    <row r="40" spans="1:19" x14ac:dyDescent="0.2">
      <c r="A40" s="68"/>
      <c r="B40" s="69"/>
      <c r="C40" s="71"/>
      <c r="D40" s="71"/>
      <c r="E40" s="71"/>
      <c r="F40" s="68"/>
      <c r="G40" s="68"/>
      <c r="H40" s="68"/>
      <c r="I40" s="71"/>
      <c r="J40" s="68"/>
      <c r="K40" s="68"/>
      <c r="L40" s="70"/>
      <c r="M40" s="70"/>
      <c r="N40" s="70"/>
      <c r="O40" s="72"/>
      <c r="P40" s="72"/>
      <c r="Q40" s="69"/>
      <c r="R40" s="69"/>
      <c r="S40" s="69"/>
    </row>
    <row r="41" spans="1:19" x14ac:dyDescent="0.2">
      <c r="A41" s="46"/>
      <c r="B41" s="44"/>
      <c r="C41" s="73"/>
      <c r="D41" s="73"/>
      <c r="E41" s="73"/>
      <c r="F41" s="46"/>
      <c r="G41" s="46"/>
      <c r="H41" s="46"/>
      <c r="I41" s="73"/>
      <c r="J41" s="46"/>
      <c r="K41" s="46"/>
      <c r="L41" s="45"/>
      <c r="M41" s="45"/>
      <c r="N41" s="45"/>
      <c r="O41" s="74"/>
      <c r="P41" s="74"/>
      <c r="Q41" s="44"/>
      <c r="R41" s="44"/>
      <c r="S41" s="44"/>
    </row>
    <row r="42" spans="1:19" x14ac:dyDescent="0.2">
      <c r="A42" s="46"/>
      <c r="B42" s="44"/>
      <c r="C42" s="73"/>
      <c r="D42" s="73"/>
      <c r="E42" s="73"/>
      <c r="F42" s="46"/>
      <c r="G42" s="46"/>
      <c r="H42" s="46"/>
      <c r="I42" s="73"/>
      <c r="J42" s="46"/>
      <c r="K42" s="46"/>
      <c r="L42" s="45"/>
      <c r="M42" s="45"/>
      <c r="N42" s="45"/>
      <c r="O42" s="74"/>
      <c r="P42" s="74"/>
      <c r="Q42" s="44"/>
      <c r="R42" s="44"/>
      <c r="S42" s="44"/>
    </row>
    <row r="43" spans="1:19" x14ac:dyDescent="0.2">
      <c r="A43" s="33">
        <v>3</v>
      </c>
      <c r="B43" s="26" t="s">
        <v>64</v>
      </c>
      <c r="C43" s="86">
        <f>SUM(C45:C47)</f>
        <v>609900000</v>
      </c>
      <c r="D43" s="86">
        <f>SUM(D45:D47)</f>
        <v>61100000</v>
      </c>
      <c r="E43" s="86">
        <f>C43+D43</f>
        <v>671000000</v>
      </c>
      <c r="F43" s="33"/>
      <c r="G43" s="33"/>
      <c r="H43" s="64"/>
      <c r="I43" s="99" t="s">
        <v>41</v>
      </c>
      <c r="J43" s="31" t="s">
        <v>41</v>
      </c>
      <c r="K43" s="31" t="s">
        <v>41</v>
      </c>
      <c r="L43" s="99" t="s">
        <v>41</v>
      </c>
      <c r="M43" s="31" t="s">
        <v>41</v>
      </c>
      <c r="N43" s="31" t="s">
        <v>41</v>
      </c>
      <c r="O43" s="22">
        <v>0</v>
      </c>
      <c r="P43" s="22">
        <v>0</v>
      </c>
      <c r="Q43" s="26"/>
      <c r="R43" s="26"/>
      <c r="S43" s="26"/>
    </row>
    <row r="44" spans="1:19" x14ac:dyDescent="0.2">
      <c r="A44" s="29"/>
      <c r="B44" s="27" t="s">
        <v>65</v>
      </c>
      <c r="C44" s="52"/>
      <c r="D44" s="52"/>
      <c r="E44" s="52"/>
      <c r="F44" s="29"/>
      <c r="G44" s="29"/>
      <c r="H44" s="29"/>
      <c r="I44" s="52"/>
      <c r="J44" s="29"/>
      <c r="K44" s="29"/>
      <c r="L44" s="61"/>
      <c r="M44" s="61"/>
      <c r="N44" s="61"/>
      <c r="O44" s="62"/>
      <c r="P44" s="62"/>
      <c r="Q44" s="27"/>
      <c r="R44" s="27"/>
      <c r="S44" s="27"/>
    </row>
    <row r="45" spans="1:19" x14ac:dyDescent="0.2">
      <c r="A45" s="23"/>
      <c r="B45" s="18" t="s">
        <v>66</v>
      </c>
      <c r="C45" s="36">
        <v>513600000</v>
      </c>
      <c r="D45" s="36">
        <v>51400000</v>
      </c>
      <c r="E45" s="36">
        <f>C45+D45</f>
        <v>565000000</v>
      </c>
      <c r="F45" s="23" t="s">
        <v>67</v>
      </c>
      <c r="G45" s="23" t="s">
        <v>40</v>
      </c>
      <c r="H45" s="23" t="s">
        <v>41</v>
      </c>
      <c r="I45" s="25" t="s">
        <v>41</v>
      </c>
      <c r="J45" s="23" t="s">
        <v>41</v>
      </c>
      <c r="K45" s="23" t="s">
        <v>41</v>
      </c>
      <c r="L45" s="25" t="s">
        <v>41</v>
      </c>
      <c r="M45" s="23" t="s">
        <v>41</v>
      </c>
      <c r="N45" s="23" t="s">
        <v>41</v>
      </c>
      <c r="O45" s="20">
        <v>0</v>
      </c>
      <c r="P45" s="20">
        <v>0</v>
      </c>
      <c r="Q45" s="18"/>
      <c r="R45" s="18"/>
      <c r="S45" s="26"/>
    </row>
    <row r="46" spans="1:19" x14ac:dyDescent="0.2">
      <c r="A46" s="33"/>
      <c r="B46" s="26" t="s">
        <v>68</v>
      </c>
      <c r="C46" s="54">
        <v>60000000</v>
      </c>
      <c r="D46" s="54">
        <v>6000000</v>
      </c>
      <c r="E46" s="54">
        <f>C46+D46</f>
        <v>66000000</v>
      </c>
      <c r="F46" s="33" t="s">
        <v>47</v>
      </c>
      <c r="G46" s="23" t="s">
        <v>40</v>
      </c>
      <c r="H46" s="23" t="s">
        <v>41</v>
      </c>
      <c r="I46" s="25" t="s">
        <v>41</v>
      </c>
      <c r="J46" s="23" t="s">
        <v>41</v>
      </c>
      <c r="K46" s="23" t="s">
        <v>41</v>
      </c>
      <c r="L46" s="25" t="s">
        <v>41</v>
      </c>
      <c r="M46" s="23" t="s">
        <v>41</v>
      </c>
      <c r="N46" s="23" t="s">
        <v>41</v>
      </c>
      <c r="O46" s="20">
        <v>0</v>
      </c>
      <c r="P46" s="20">
        <v>0</v>
      </c>
      <c r="Q46" s="26"/>
      <c r="R46" s="26"/>
      <c r="S46" s="26"/>
    </row>
    <row r="47" spans="1:19" x14ac:dyDescent="0.2">
      <c r="A47" s="23"/>
      <c r="B47" s="18" t="s">
        <v>69</v>
      </c>
      <c r="C47" s="36">
        <v>36300000</v>
      </c>
      <c r="D47" s="36">
        <v>3700000</v>
      </c>
      <c r="E47" s="36">
        <f>C47+D47</f>
        <v>40000000</v>
      </c>
      <c r="F47" s="23" t="s">
        <v>118</v>
      </c>
      <c r="G47" s="23" t="s">
        <v>41</v>
      </c>
      <c r="H47" s="23" t="s">
        <v>40</v>
      </c>
      <c r="I47" s="25" t="s">
        <v>41</v>
      </c>
      <c r="J47" s="23" t="s">
        <v>41</v>
      </c>
      <c r="K47" s="23" t="s">
        <v>41</v>
      </c>
      <c r="L47" s="25" t="s">
        <v>41</v>
      </c>
      <c r="M47" s="23" t="s">
        <v>41</v>
      </c>
      <c r="N47" s="23" t="s">
        <v>41</v>
      </c>
      <c r="O47" s="20">
        <v>0</v>
      </c>
      <c r="P47" s="20">
        <v>0</v>
      </c>
      <c r="Q47" s="18"/>
      <c r="R47" s="18"/>
      <c r="S47" s="18"/>
    </row>
    <row r="48" spans="1:19" x14ac:dyDescent="0.2">
      <c r="A48" s="23">
        <v>4</v>
      </c>
      <c r="B48" s="18" t="s">
        <v>45</v>
      </c>
      <c r="C48" s="37">
        <f>SUM(C50:C54)</f>
        <v>207500000</v>
      </c>
      <c r="D48" s="37">
        <f>SUM(D50:D54)</f>
        <v>23820000</v>
      </c>
      <c r="E48" s="37">
        <f>SUM(E50:E54)</f>
        <v>231320000</v>
      </c>
      <c r="F48" s="21"/>
      <c r="G48" s="23"/>
      <c r="H48" s="31"/>
      <c r="I48" s="99" t="s">
        <v>41</v>
      </c>
      <c r="J48" s="31" t="s">
        <v>41</v>
      </c>
      <c r="K48" s="31" t="s">
        <v>41</v>
      </c>
      <c r="L48" s="99" t="s">
        <v>41</v>
      </c>
      <c r="M48" s="31" t="s">
        <v>41</v>
      </c>
      <c r="N48" s="31" t="s">
        <v>41</v>
      </c>
      <c r="O48" s="22">
        <v>0</v>
      </c>
      <c r="P48" s="22">
        <v>0</v>
      </c>
      <c r="Q48" s="18"/>
      <c r="R48" s="18"/>
      <c r="S48" s="18"/>
    </row>
    <row r="49" spans="1:19" x14ac:dyDescent="0.2">
      <c r="A49" s="23"/>
      <c r="B49" s="18" t="s">
        <v>46</v>
      </c>
      <c r="C49" s="36"/>
      <c r="D49" s="36"/>
      <c r="E49" s="36"/>
      <c r="F49" s="23"/>
      <c r="G49" s="23"/>
      <c r="H49" s="23"/>
      <c r="I49" s="36"/>
      <c r="J49" s="23"/>
      <c r="K49" s="23"/>
      <c r="L49" s="19"/>
      <c r="M49" s="19"/>
      <c r="N49" s="19"/>
      <c r="O49" s="20"/>
      <c r="P49" s="20"/>
      <c r="Q49" s="18"/>
      <c r="R49" s="18"/>
      <c r="S49" s="18"/>
    </row>
    <row r="50" spans="1:19" x14ac:dyDescent="0.2">
      <c r="A50" s="23"/>
      <c r="B50" s="18" t="s">
        <v>70</v>
      </c>
      <c r="C50" s="36">
        <v>36000000</v>
      </c>
      <c r="D50" s="36">
        <v>3600000</v>
      </c>
      <c r="E50" s="36">
        <f>C50+D50</f>
        <v>39600000</v>
      </c>
      <c r="F50" s="23" t="s">
        <v>94</v>
      </c>
      <c r="G50" s="23" t="s">
        <v>41</v>
      </c>
      <c r="H50" s="23" t="s">
        <v>40</v>
      </c>
      <c r="I50" s="25" t="s">
        <v>41</v>
      </c>
      <c r="J50" s="23" t="s">
        <v>41</v>
      </c>
      <c r="K50" s="23" t="s">
        <v>41</v>
      </c>
      <c r="L50" s="25" t="s">
        <v>41</v>
      </c>
      <c r="M50" s="23" t="s">
        <v>41</v>
      </c>
      <c r="N50" s="23" t="s">
        <v>41</v>
      </c>
      <c r="O50" s="20">
        <v>0</v>
      </c>
      <c r="P50" s="20">
        <v>0</v>
      </c>
      <c r="Q50" s="18"/>
      <c r="R50" s="18"/>
      <c r="S50" s="18"/>
    </row>
    <row r="51" spans="1:19" x14ac:dyDescent="0.2">
      <c r="A51" s="23"/>
      <c r="B51" s="18" t="s">
        <v>72</v>
      </c>
      <c r="C51" s="36">
        <v>100000000</v>
      </c>
      <c r="D51" s="36">
        <v>10000000</v>
      </c>
      <c r="E51" s="36">
        <f>C51+D51</f>
        <v>110000000</v>
      </c>
      <c r="F51" s="23" t="s">
        <v>47</v>
      </c>
      <c r="G51" s="23" t="s">
        <v>48</v>
      </c>
      <c r="H51" s="23" t="s">
        <v>41</v>
      </c>
      <c r="I51" s="25" t="s">
        <v>41</v>
      </c>
      <c r="J51" s="23" t="s">
        <v>41</v>
      </c>
      <c r="K51" s="23" t="s">
        <v>41</v>
      </c>
      <c r="L51" s="25" t="s">
        <v>41</v>
      </c>
      <c r="M51" s="23" t="s">
        <v>41</v>
      </c>
      <c r="N51" s="23" t="s">
        <v>41</v>
      </c>
      <c r="O51" s="20">
        <v>0</v>
      </c>
      <c r="P51" s="20">
        <v>0</v>
      </c>
      <c r="Q51" s="18"/>
      <c r="R51" s="18"/>
      <c r="S51" s="18"/>
    </row>
    <row r="52" spans="1:19" x14ac:dyDescent="0.2">
      <c r="A52" s="23"/>
      <c r="B52" s="18" t="s">
        <v>71</v>
      </c>
      <c r="C52" s="36">
        <v>20000000</v>
      </c>
      <c r="D52" s="36">
        <v>2000000</v>
      </c>
      <c r="E52" s="36">
        <f>C52+D52</f>
        <v>22000000</v>
      </c>
      <c r="F52" s="23" t="s">
        <v>94</v>
      </c>
      <c r="G52" s="23" t="s">
        <v>41</v>
      </c>
      <c r="H52" s="23" t="s">
        <v>40</v>
      </c>
      <c r="I52" s="25" t="s">
        <v>41</v>
      </c>
      <c r="J52" s="23" t="s">
        <v>41</v>
      </c>
      <c r="K52" s="23" t="s">
        <v>41</v>
      </c>
      <c r="L52" s="25" t="s">
        <v>41</v>
      </c>
      <c r="M52" s="23" t="s">
        <v>41</v>
      </c>
      <c r="N52" s="23" t="s">
        <v>41</v>
      </c>
      <c r="O52" s="20">
        <v>0</v>
      </c>
      <c r="P52" s="20">
        <v>0</v>
      </c>
      <c r="Q52" s="18"/>
      <c r="R52" s="18"/>
      <c r="S52" s="18"/>
    </row>
    <row r="53" spans="1:19" x14ac:dyDescent="0.2">
      <c r="A53" s="23"/>
      <c r="B53" s="18" t="s">
        <v>129</v>
      </c>
      <c r="C53" s="36">
        <v>3500000</v>
      </c>
      <c r="D53" s="36">
        <v>3220000</v>
      </c>
      <c r="E53" s="36">
        <f>C53+D53</f>
        <v>6720000</v>
      </c>
      <c r="F53" s="23" t="s">
        <v>130</v>
      </c>
      <c r="G53" s="23" t="s">
        <v>41</v>
      </c>
      <c r="H53" s="23" t="s">
        <v>40</v>
      </c>
      <c r="I53" s="25" t="s">
        <v>41</v>
      </c>
      <c r="J53" s="23" t="s">
        <v>41</v>
      </c>
      <c r="K53" s="23" t="s">
        <v>41</v>
      </c>
      <c r="L53" s="25" t="s">
        <v>41</v>
      </c>
      <c r="M53" s="23" t="s">
        <v>41</v>
      </c>
      <c r="N53" s="23" t="s">
        <v>41</v>
      </c>
      <c r="O53" s="20">
        <v>0</v>
      </c>
      <c r="P53" s="20">
        <v>0</v>
      </c>
      <c r="Q53" s="18"/>
      <c r="R53" s="18"/>
      <c r="S53" s="18"/>
    </row>
    <row r="54" spans="1:19" x14ac:dyDescent="0.2">
      <c r="A54" s="23"/>
      <c r="B54" s="49" t="s">
        <v>134</v>
      </c>
      <c r="C54" s="36">
        <v>48000000</v>
      </c>
      <c r="D54" s="36">
        <v>5000000</v>
      </c>
      <c r="E54" s="36">
        <f>C54+D54</f>
        <v>53000000</v>
      </c>
      <c r="F54" s="23" t="s">
        <v>94</v>
      </c>
      <c r="G54" s="23" t="s">
        <v>48</v>
      </c>
      <c r="H54" s="23" t="s">
        <v>41</v>
      </c>
      <c r="I54" s="25" t="s">
        <v>41</v>
      </c>
      <c r="J54" s="23" t="s">
        <v>41</v>
      </c>
      <c r="K54" s="23" t="s">
        <v>41</v>
      </c>
      <c r="L54" s="25" t="s">
        <v>41</v>
      </c>
      <c r="M54" s="23" t="s">
        <v>41</v>
      </c>
      <c r="N54" s="23" t="s">
        <v>41</v>
      </c>
      <c r="O54" s="20">
        <v>0</v>
      </c>
      <c r="P54" s="20">
        <v>0</v>
      </c>
      <c r="Q54" s="18"/>
      <c r="R54" s="18"/>
      <c r="S54" s="18"/>
    </row>
    <row r="55" spans="1:19" x14ac:dyDescent="0.2">
      <c r="A55" s="23"/>
      <c r="B55" s="18"/>
      <c r="C55" s="36"/>
      <c r="D55" s="36"/>
      <c r="E55" s="36"/>
      <c r="F55" s="23"/>
      <c r="G55" s="23"/>
      <c r="H55" s="23"/>
      <c r="I55" s="36"/>
      <c r="J55" s="23"/>
      <c r="K55" s="23"/>
      <c r="L55" s="19"/>
      <c r="M55" s="19"/>
      <c r="N55" s="19"/>
      <c r="O55" s="20"/>
      <c r="P55" s="20"/>
      <c r="Q55" s="19"/>
      <c r="R55" s="18"/>
      <c r="S55" s="18"/>
    </row>
    <row r="56" spans="1:19" x14ac:dyDescent="0.2">
      <c r="A56" s="31" t="s">
        <v>73</v>
      </c>
      <c r="B56" s="30" t="s">
        <v>74</v>
      </c>
      <c r="C56" s="85">
        <f>C58+C64</f>
        <v>650500000</v>
      </c>
      <c r="D56" s="85">
        <f>D58+D64</f>
        <v>65050000</v>
      </c>
      <c r="E56" s="85">
        <f>E58+E64</f>
        <v>715550000</v>
      </c>
      <c r="F56" s="39"/>
      <c r="G56" s="23"/>
      <c r="H56" s="23"/>
      <c r="I56" s="99" t="s">
        <v>41</v>
      </c>
      <c r="J56" s="31" t="s">
        <v>41</v>
      </c>
      <c r="K56" s="31" t="s">
        <v>41</v>
      </c>
      <c r="L56" s="99" t="s">
        <v>41</v>
      </c>
      <c r="M56" s="31" t="s">
        <v>41</v>
      </c>
      <c r="N56" s="31" t="s">
        <v>41</v>
      </c>
      <c r="O56" s="22">
        <v>0</v>
      </c>
      <c r="P56" s="22">
        <v>0</v>
      </c>
      <c r="Q56" s="18"/>
      <c r="R56" s="18"/>
      <c r="S56" s="18"/>
    </row>
    <row r="57" spans="1:19" x14ac:dyDescent="0.2">
      <c r="A57" s="23"/>
      <c r="B57" s="30" t="s">
        <v>42</v>
      </c>
      <c r="C57" s="36"/>
      <c r="D57" s="36"/>
      <c r="E57" s="36"/>
      <c r="F57" s="23"/>
      <c r="G57" s="23"/>
      <c r="H57" s="23"/>
      <c r="I57" s="36"/>
      <c r="J57" s="23"/>
      <c r="K57" s="23"/>
      <c r="L57" s="19"/>
      <c r="M57" s="19"/>
      <c r="N57" s="19"/>
      <c r="O57" s="20"/>
      <c r="P57" s="20"/>
      <c r="Q57" s="18"/>
      <c r="R57" s="18"/>
      <c r="S57" s="18"/>
    </row>
    <row r="58" spans="1:19" x14ac:dyDescent="0.2">
      <c r="A58" s="23">
        <v>1</v>
      </c>
      <c r="B58" s="18" t="s">
        <v>75</v>
      </c>
      <c r="C58" s="37">
        <f>C60</f>
        <v>480500000</v>
      </c>
      <c r="D58" s="37">
        <f>D60</f>
        <v>48050000</v>
      </c>
      <c r="E58" s="37">
        <f>E60</f>
        <v>528550000</v>
      </c>
      <c r="F58" s="23"/>
      <c r="G58" s="31"/>
      <c r="H58" s="31"/>
      <c r="I58" s="99" t="s">
        <v>41</v>
      </c>
      <c r="J58" s="31" t="s">
        <v>41</v>
      </c>
      <c r="K58" s="31" t="s">
        <v>41</v>
      </c>
      <c r="L58" s="99" t="s">
        <v>41</v>
      </c>
      <c r="M58" s="31" t="s">
        <v>41</v>
      </c>
      <c r="N58" s="31" t="s">
        <v>41</v>
      </c>
      <c r="O58" s="22">
        <v>0</v>
      </c>
      <c r="P58" s="22">
        <v>0</v>
      </c>
      <c r="Q58" s="18"/>
      <c r="R58" s="18"/>
      <c r="S58" s="18"/>
    </row>
    <row r="59" spans="1:19" x14ac:dyDescent="0.2">
      <c r="A59" s="23"/>
      <c r="B59" s="18" t="s">
        <v>76</v>
      </c>
      <c r="C59" s="36"/>
      <c r="D59" s="36"/>
      <c r="E59" s="36"/>
      <c r="F59" s="23"/>
      <c r="G59" s="23"/>
      <c r="H59" s="23"/>
      <c r="I59" s="36"/>
      <c r="J59" s="23"/>
      <c r="K59" s="23"/>
      <c r="L59" s="19"/>
      <c r="M59" s="19"/>
      <c r="N59" s="19"/>
      <c r="O59" s="20"/>
      <c r="P59" s="20"/>
      <c r="Q59" s="18"/>
      <c r="R59" s="18"/>
      <c r="S59" s="18"/>
    </row>
    <row r="60" spans="1:19" x14ac:dyDescent="0.2">
      <c r="A60" s="23"/>
      <c r="B60" s="18" t="s">
        <v>143</v>
      </c>
      <c r="C60" s="36">
        <f>SUM(C61:C63)</f>
        <v>480500000</v>
      </c>
      <c r="D60" s="36">
        <f>SUM(D61:D63)</f>
        <v>48050000</v>
      </c>
      <c r="E60" s="36">
        <f>SUM(E61:E63)</f>
        <v>528550000</v>
      </c>
      <c r="F60" s="23" t="s">
        <v>39</v>
      </c>
      <c r="G60" s="23" t="s">
        <v>40</v>
      </c>
      <c r="H60" s="23" t="s">
        <v>41</v>
      </c>
      <c r="I60" s="25" t="s">
        <v>41</v>
      </c>
      <c r="J60" s="23" t="s">
        <v>41</v>
      </c>
      <c r="K60" s="23" t="s">
        <v>41</v>
      </c>
      <c r="L60" s="25" t="s">
        <v>41</v>
      </c>
      <c r="M60" s="23" t="s">
        <v>41</v>
      </c>
      <c r="N60" s="23" t="s">
        <v>41</v>
      </c>
      <c r="O60" s="20">
        <v>0</v>
      </c>
      <c r="P60" s="20">
        <v>0</v>
      </c>
      <c r="Q60" s="23"/>
      <c r="R60" s="23"/>
      <c r="S60" s="18"/>
    </row>
    <row r="61" spans="1:19" x14ac:dyDescent="0.2">
      <c r="A61" s="23"/>
      <c r="B61" s="18" t="s">
        <v>144</v>
      </c>
      <c r="C61" s="97">
        <v>96000000</v>
      </c>
      <c r="D61" s="97">
        <v>9600000</v>
      </c>
      <c r="E61" s="97">
        <f>D61+C61</f>
        <v>105600000</v>
      </c>
      <c r="F61" s="98" t="s">
        <v>43</v>
      </c>
      <c r="G61" s="23"/>
      <c r="H61" s="23"/>
      <c r="I61" s="36"/>
      <c r="J61" s="23"/>
      <c r="K61" s="23"/>
      <c r="L61" s="19"/>
      <c r="M61" s="19"/>
      <c r="N61" s="19"/>
      <c r="O61" s="20"/>
      <c r="P61" s="20"/>
      <c r="Q61" s="23"/>
      <c r="R61" s="23"/>
      <c r="S61" s="63"/>
    </row>
    <row r="62" spans="1:19" x14ac:dyDescent="0.2">
      <c r="A62" s="23"/>
      <c r="B62" s="18" t="s">
        <v>145</v>
      </c>
      <c r="C62" s="97">
        <v>124500000</v>
      </c>
      <c r="D62" s="97">
        <v>12450000</v>
      </c>
      <c r="E62" s="97">
        <f>D62+C62</f>
        <v>136950000</v>
      </c>
      <c r="F62" s="98" t="s">
        <v>43</v>
      </c>
      <c r="G62" s="23"/>
      <c r="H62" s="23"/>
      <c r="I62" s="36"/>
      <c r="J62" s="23"/>
      <c r="K62" s="23"/>
      <c r="L62" s="19"/>
      <c r="M62" s="19"/>
      <c r="N62" s="19"/>
      <c r="O62" s="20"/>
      <c r="P62" s="20"/>
      <c r="Q62" s="23"/>
      <c r="R62" s="25"/>
      <c r="S62" s="18"/>
    </row>
    <row r="63" spans="1:19" x14ac:dyDescent="0.2">
      <c r="A63" s="23"/>
      <c r="B63" s="18" t="s">
        <v>146</v>
      </c>
      <c r="C63" s="97">
        <v>260000000</v>
      </c>
      <c r="D63" s="97">
        <v>26000000</v>
      </c>
      <c r="E63" s="97">
        <f>D63+C63</f>
        <v>286000000</v>
      </c>
      <c r="F63" s="98" t="s">
        <v>47</v>
      </c>
      <c r="G63" s="23"/>
      <c r="H63" s="23"/>
      <c r="I63" s="36"/>
      <c r="J63" s="23"/>
      <c r="K63" s="23"/>
      <c r="L63" s="19"/>
      <c r="M63" s="19"/>
      <c r="N63" s="19"/>
      <c r="O63" s="20"/>
      <c r="P63" s="20"/>
      <c r="Q63" s="18"/>
      <c r="R63" s="18"/>
      <c r="S63" s="18"/>
    </row>
    <row r="64" spans="1:19" x14ac:dyDescent="0.2">
      <c r="A64" s="29">
        <v>2</v>
      </c>
      <c r="B64" s="18" t="s">
        <v>93</v>
      </c>
      <c r="C64" s="87">
        <f>SUM(C66:C67)</f>
        <v>170000000</v>
      </c>
      <c r="D64" s="87">
        <f>SUM(D66:D67)</f>
        <v>17000000</v>
      </c>
      <c r="E64" s="87">
        <f>SUM(E66:E67)</f>
        <v>187000000</v>
      </c>
      <c r="F64" s="66"/>
      <c r="G64" s="66"/>
      <c r="H64" s="66"/>
      <c r="I64" s="99" t="s">
        <v>41</v>
      </c>
      <c r="J64" s="31" t="s">
        <v>41</v>
      </c>
      <c r="K64" s="31" t="s">
        <v>41</v>
      </c>
      <c r="L64" s="99" t="s">
        <v>41</v>
      </c>
      <c r="M64" s="31" t="s">
        <v>41</v>
      </c>
      <c r="N64" s="31" t="s">
        <v>41</v>
      </c>
      <c r="O64" s="22">
        <v>0</v>
      </c>
      <c r="P64" s="22">
        <v>0</v>
      </c>
      <c r="Q64" s="18"/>
      <c r="R64" s="18"/>
      <c r="S64" s="18"/>
    </row>
    <row r="65" spans="1:19" x14ac:dyDescent="0.2">
      <c r="A65" s="29"/>
      <c r="B65" s="18" t="s">
        <v>76</v>
      </c>
      <c r="C65" s="52"/>
      <c r="D65" s="52"/>
      <c r="E65" s="52"/>
      <c r="F65" s="29"/>
      <c r="G65" s="29"/>
      <c r="H65" s="29"/>
      <c r="I65" s="52"/>
      <c r="J65" s="29"/>
      <c r="K65" s="29"/>
      <c r="L65" s="28"/>
      <c r="M65" s="28"/>
      <c r="N65" s="28"/>
      <c r="O65" s="20"/>
      <c r="P65" s="20"/>
      <c r="Q65" s="18"/>
      <c r="R65" s="18"/>
      <c r="S65" s="18"/>
    </row>
    <row r="66" spans="1:19" x14ac:dyDescent="0.2">
      <c r="A66" s="29"/>
      <c r="B66" s="18" t="s">
        <v>112</v>
      </c>
      <c r="C66" s="36">
        <v>70000000</v>
      </c>
      <c r="D66" s="36">
        <v>7000000</v>
      </c>
      <c r="E66" s="36">
        <f>C66+D66</f>
        <v>77000000</v>
      </c>
      <c r="F66" s="23" t="s">
        <v>33</v>
      </c>
      <c r="G66" s="23" t="s">
        <v>40</v>
      </c>
      <c r="H66" s="23" t="s">
        <v>41</v>
      </c>
      <c r="I66" s="25" t="s">
        <v>41</v>
      </c>
      <c r="J66" s="23" t="s">
        <v>41</v>
      </c>
      <c r="K66" s="23" t="s">
        <v>41</v>
      </c>
      <c r="L66" s="25" t="s">
        <v>41</v>
      </c>
      <c r="M66" s="23" t="s">
        <v>41</v>
      </c>
      <c r="N66" s="23" t="s">
        <v>41</v>
      </c>
      <c r="O66" s="20">
        <v>0</v>
      </c>
      <c r="P66" s="20">
        <v>0</v>
      </c>
      <c r="Q66" s="18"/>
      <c r="R66" s="18"/>
      <c r="S66" s="18"/>
    </row>
    <row r="67" spans="1:19" x14ac:dyDescent="0.2">
      <c r="A67" s="29"/>
      <c r="B67" s="27" t="s">
        <v>113</v>
      </c>
      <c r="C67" s="52">
        <v>100000000</v>
      </c>
      <c r="D67" s="52">
        <v>10000000</v>
      </c>
      <c r="E67" s="36">
        <f>C67+D67</f>
        <v>110000000</v>
      </c>
      <c r="F67" s="29" t="s">
        <v>39</v>
      </c>
      <c r="G67" s="23" t="s">
        <v>40</v>
      </c>
      <c r="H67" s="23" t="s">
        <v>41</v>
      </c>
      <c r="I67" s="25" t="s">
        <v>41</v>
      </c>
      <c r="J67" s="23" t="s">
        <v>41</v>
      </c>
      <c r="K67" s="23" t="s">
        <v>41</v>
      </c>
      <c r="L67" s="25" t="s">
        <v>41</v>
      </c>
      <c r="M67" s="23" t="s">
        <v>41</v>
      </c>
      <c r="N67" s="23" t="s">
        <v>41</v>
      </c>
      <c r="O67" s="20">
        <v>0</v>
      </c>
      <c r="P67" s="20">
        <v>0</v>
      </c>
      <c r="Q67" s="18"/>
      <c r="R67" s="18"/>
      <c r="S67" s="18"/>
    </row>
    <row r="68" spans="1:19" x14ac:dyDescent="0.2">
      <c r="A68" s="29"/>
      <c r="B68" s="27" t="s">
        <v>114</v>
      </c>
      <c r="C68" s="52"/>
      <c r="D68" s="52"/>
      <c r="E68" s="52"/>
      <c r="F68" s="29"/>
      <c r="G68" s="29"/>
      <c r="H68" s="29"/>
      <c r="I68" s="52"/>
      <c r="J68" s="29"/>
      <c r="K68" s="29"/>
      <c r="L68" s="28"/>
      <c r="M68" s="28"/>
      <c r="N68" s="28"/>
      <c r="O68" s="20"/>
      <c r="P68" s="20"/>
      <c r="Q68" s="18"/>
      <c r="R68" s="18"/>
      <c r="S68" s="18"/>
    </row>
    <row r="69" spans="1:19" x14ac:dyDescent="0.2">
      <c r="A69" s="29"/>
      <c r="B69" s="27"/>
      <c r="C69" s="52"/>
      <c r="D69" s="52"/>
      <c r="E69" s="52"/>
      <c r="F69" s="29"/>
      <c r="G69" s="29"/>
      <c r="H69" s="29"/>
      <c r="I69" s="52"/>
      <c r="J69" s="29"/>
      <c r="K69" s="29"/>
      <c r="L69" s="28"/>
      <c r="M69" s="28"/>
      <c r="N69" s="28"/>
      <c r="O69" s="20"/>
      <c r="P69" s="20"/>
      <c r="Q69" s="18"/>
      <c r="R69" s="18"/>
      <c r="S69" s="18"/>
    </row>
    <row r="70" spans="1:19" x14ac:dyDescent="0.2">
      <c r="A70" s="66" t="s">
        <v>122</v>
      </c>
      <c r="B70" s="67" t="s">
        <v>123</v>
      </c>
      <c r="C70" s="88">
        <f>C72</f>
        <v>482340000</v>
      </c>
      <c r="D70" s="88">
        <f>D72</f>
        <v>48234000</v>
      </c>
      <c r="E70" s="88">
        <f>E72</f>
        <v>530574000</v>
      </c>
      <c r="F70" s="29"/>
      <c r="G70" s="29"/>
      <c r="H70" s="66"/>
      <c r="I70" s="99" t="s">
        <v>41</v>
      </c>
      <c r="J70" s="31" t="s">
        <v>41</v>
      </c>
      <c r="K70" s="31" t="s">
        <v>41</v>
      </c>
      <c r="L70" s="99" t="s">
        <v>41</v>
      </c>
      <c r="M70" s="31" t="s">
        <v>41</v>
      </c>
      <c r="N70" s="31" t="s">
        <v>41</v>
      </c>
      <c r="O70" s="22">
        <v>0</v>
      </c>
      <c r="P70" s="22">
        <v>0</v>
      </c>
      <c r="Q70" s="18"/>
      <c r="R70" s="18"/>
      <c r="S70" s="18"/>
    </row>
    <row r="71" spans="1:19" x14ac:dyDescent="0.2">
      <c r="A71" s="66"/>
      <c r="B71" s="67" t="s">
        <v>124</v>
      </c>
      <c r="C71" s="52"/>
      <c r="D71" s="52"/>
      <c r="E71" s="52"/>
      <c r="F71" s="29"/>
      <c r="G71" s="29"/>
      <c r="H71" s="29"/>
      <c r="I71" s="52"/>
      <c r="J71" s="29"/>
      <c r="K71" s="29"/>
      <c r="L71" s="28"/>
      <c r="M71" s="28"/>
      <c r="N71" s="28"/>
      <c r="O71" s="20"/>
      <c r="P71" s="20"/>
      <c r="Q71" s="18"/>
      <c r="R71" s="18"/>
      <c r="S71" s="18"/>
    </row>
    <row r="72" spans="1:19" x14ac:dyDescent="0.2">
      <c r="A72" s="29">
        <v>1</v>
      </c>
      <c r="B72" s="27" t="s">
        <v>125</v>
      </c>
      <c r="C72" s="87">
        <f>C73</f>
        <v>482340000</v>
      </c>
      <c r="D72" s="87">
        <f>D73</f>
        <v>48234000</v>
      </c>
      <c r="E72" s="87">
        <f>E73</f>
        <v>530574000</v>
      </c>
      <c r="F72" s="29"/>
      <c r="G72" s="29"/>
      <c r="H72" s="66"/>
      <c r="I72" s="99" t="s">
        <v>41</v>
      </c>
      <c r="J72" s="31" t="s">
        <v>41</v>
      </c>
      <c r="K72" s="31" t="s">
        <v>41</v>
      </c>
      <c r="L72" s="99" t="s">
        <v>41</v>
      </c>
      <c r="M72" s="31" t="s">
        <v>41</v>
      </c>
      <c r="N72" s="31" t="s">
        <v>41</v>
      </c>
      <c r="O72" s="22">
        <v>0</v>
      </c>
      <c r="P72" s="22">
        <v>0</v>
      </c>
      <c r="Q72" s="18"/>
      <c r="R72" s="18"/>
      <c r="S72" s="18"/>
    </row>
    <row r="73" spans="1:19" x14ac:dyDescent="0.2">
      <c r="A73" s="29"/>
      <c r="B73" s="27" t="s">
        <v>126</v>
      </c>
      <c r="C73" s="52">
        <v>482340000</v>
      </c>
      <c r="D73" s="52">
        <v>48234000</v>
      </c>
      <c r="E73" s="52">
        <f>C73+D73</f>
        <v>530574000</v>
      </c>
      <c r="F73" s="29" t="s">
        <v>39</v>
      </c>
      <c r="G73" s="23" t="s">
        <v>40</v>
      </c>
      <c r="H73" s="23" t="s">
        <v>41</v>
      </c>
      <c r="I73" s="25" t="s">
        <v>41</v>
      </c>
      <c r="J73" s="23" t="s">
        <v>41</v>
      </c>
      <c r="K73" s="23" t="s">
        <v>41</v>
      </c>
      <c r="L73" s="25" t="s">
        <v>41</v>
      </c>
      <c r="M73" s="23" t="s">
        <v>41</v>
      </c>
      <c r="N73" s="23" t="s">
        <v>41</v>
      </c>
      <c r="O73" s="20">
        <v>0</v>
      </c>
      <c r="P73" s="20">
        <v>0</v>
      </c>
      <c r="Q73" s="18"/>
      <c r="R73" s="18"/>
      <c r="S73" s="18"/>
    </row>
    <row r="74" spans="1:19" x14ac:dyDescent="0.2">
      <c r="A74" s="29"/>
      <c r="B74" s="27" t="s">
        <v>142</v>
      </c>
      <c r="C74" s="52"/>
      <c r="D74" s="52"/>
      <c r="E74" s="52"/>
      <c r="F74" s="29"/>
      <c r="G74" s="29"/>
      <c r="H74" s="29"/>
      <c r="I74" s="52"/>
      <c r="J74" s="29"/>
      <c r="K74" s="29"/>
      <c r="L74" s="28"/>
      <c r="M74" s="28"/>
      <c r="N74" s="28"/>
      <c r="O74" s="20"/>
      <c r="P74" s="20"/>
      <c r="Q74" s="18"/>
      <c r="R74" s="18"/>
      <c r="S74" s="18"/>
    </row>
    <row r="75" spans="1:19" x14ac:dyDescent="0.2">
      <c r="A75" s="68"/>
      <c r="B75" s="78"/>
      <c r="C75" s="71"/>
      <c r="D75" s="71"/>
      <c r="E75" s="71"/>
      <c r="F75" s="68"/>
      <c r="G75" s="68"/>
      <c r="H75" s="68"/>
      <c r="I75" s="71"/>
      <c r="J75" s="68"/>
      <c r="K75" s="68"/>
      <c r="L75" s="79"/>
      <c r="M75" s="79"/>
      <c r="N75" s="79"/>
      <c r="O75" s="72"/>
      <c r="P75" s="72"/>
      <c r="Q75" s="69"/>
      <c r="R75" s="69"/>
      <c r="S75" s="69"/>
    </row>
    <row r="76" spans="1:19" x14ac:dyDescent="0.2">
      <c r="A76" s="46"/>
      <c r="B76" s="80"/>
      <c r="C76" s="73"/>
      <c r="D76" s="73"/>
      <c r="E76" s="73"/>
      <c r="F76" s="46"/>
      <c r="G76" s="46"/>
      <c r="H76" s="46"/>
      <c r="I76" s="73"/>
      <c r="J76" s="46"/>
      <c r="K76" s="46"/>
      <c r="L76" s="81"/>
      <c r="M76" s="81"/>
      <c r="N76" s="81"/>
      <c r="O76" s="74"/>
      <c r="P76" s="74"/>
      <c r="Q76" s="44"/>
      <c r="R76" s="44"/>
      <c r="S76" s="44"/>
    </row>
    <row r="77" spans="1:19" x14ac:dyDescent="0.2">
      <c r="A77" s="46"/>
      <c r="B77" s="80"/>
      <c r="C77" s="73"/>
      <c r="D77" s="73"/>
      <c r="E77" s="73"/>
      <c r="F77" s="46"/>
      <c r="G77" s="46"/>
      <c r="H77" s="46"/>
      <c r="I77" s="73"/>
      <c r="J77" s="46"/>
      <c r="K77" s="46"/>
      <c r="L77" s="81"/>
      <c r="M77" s="81"/>
      <c r="N77" s="81"/>
      <c r="O77" s="74"/>
      <c r="P77" s="74"/>
      <c r="Q77" s="44"/>
      <c r="R77" s="44"/>
      <c r="S77" s="44"/>
    </row>
    <row r="78" spans="1:19" x14ac:dyDescent="0.2">
      <c r="A78" s="46"/>
      <c r="B78" s="80"/>
      <c r="C78" s="73"/>
      <c r="D78" s="73"/>
      <c r="E78" s="73"/>
      <c r="F78" s="46"/>
      <c r="G78" s="46"/>
      <c r="H78" s="46"/>
      <c r="I78" s="73"/>
      <c r="J78" s="46"/>
      <c r="K78" s="46"/>
      <c r="L78" s="81"/>
      <c r="M78" s="81"/>
      <c r="N78" s="81"/>
      <c r="O78" s="74"/>
      <c r="P78" s="74"/>
      <c r="Q78" s="44"/>
      <c r="R78" s="44"/>
      <c r="S78" s="44"/>
    </row>
    <row r="79" spans="1:19" x14ac:dyDescent="0.2">
      <c r="A79" s="64" t="s">
        <v>40</v>
      </c>
      <c r="B79" s="75" t="s">
        <v>77</v>
      </c>
      <c r="C79" s="77">
        <f>C91+C95+C82</f>
        <v>927900000</v>
      </c>
      <c r="D79" s="77">
        <f>D91+D95+D82</f>
        <v>92800000</v>
      </c>
      <c r="E79" s="77">
        <f>E91+E95+E82</f>
        <v>1020700000</v>
      </c>
      <c r="F79" s="76"/>
      <c r="G79" s="64"/>
      <c r="H79" s="64"/>
      <c r="I79" s="99" t="s">
        <v>41</v>
      </c>
      <c r="J79" s="31" t="s">
        <v>41</v>
      </c>
      <c r="K79" s="31" t="s">
        <v>41</v>
      </c>
      <c r="L79" s="99" t="s">
        <v>41</v>
      </c>
      <c r="M79" s="31" t="s">
        <v>41</v>
      </c>
      <c r="N79" s="31" t="s">
        <v>41</v>
      </c>
      <c r="O79" s="22">
        <v>0</v>
      </c>
      <c r="P79" s="22">
        <v>0</v>
      </c>
      <c r="Q79" s="26"/>
      <c r="R79" s="26"/>
      <c r="S79" s="26"/>
    </row>
    <row r="80" spans="1:19" x14ac:dyDescent="0.2">
      <c r="A80" s="33"/>
      <c r="B80" s="30" t="s">
        <v>78</v>
      </c>
      <c r="C80" s="89"/>
      <c r="D80" s="89"/>
      <c r="E80" s="89"/>
      <c r="F80" s="33"/>
      <c r="G80" s="23"/>
      <c r="H80" s="23"/>
      <c r="I80" s="36"/>
      <c r="J80" s="23"/>
      <c r="K80" s="23"/>
      <c r="L80" s="42"/>
      <c r="M80" s="42"/>
      <c r="N80" s="42"/>
      <c r="O80" s="20"/>
      <c r="P80" s="20"/>
      <c r="Q80" s="18"/>
      <c r="R80" s="18"/>
      <c r="S80" s="18"/>
    </row>
    <row r="81" spans="1:19" x14ac:dyDescent="0.2">
      <c r="A81" s="33"/>
      <c r="B81" s="30" t="s">
        <v>79</v>
      </c>
      <c r="C81" s="89"/>
      <c r="D81" s="89"/>
      <c r="E81" s="89"/>
      <c r="F81" s="33"/>
      <c r="G81" s="23"/>
      <c r="H81" s="23"/>
      <c r="I81" s="36"/>
      <c r="J81" s="23"/>
      <c r="K81" s="23"/>
      <c r="L81" s="42"/>
      <c r="M81" s="42"/>
      <c r="N81" s="42"/>
      <c r="O81" s="20"/>
      <c r="P81" s="20"/>
      <c r="Q81" s="18"/>
      <c r="R81" s="18"/>
      <c r="S81" s="18"/>
    </row>
    <row r="82" spans="1:19" x14ac:dyDescent="0.2">
      <c r="A82" s="33">
        <v>1</v>
      </c>
      <c r="B82" s="18" t="s">
        <v>115</v>
      </c>
      <c r="C82" s="86">
        <f>C84+C89+C88+C90</f>
        <v>372900000</v>
      </c>
      <c r="D82" s="86">
        <f>D84+D89+D88+D90</f>
        <v>37300000</v>
      </c>
      <c r="E82" s="86">
        <f>C82+D82</f>
        <v>410200000</v>
      </c>
      <c r="F82" s="64"/>
      <c r="G82" s="31"/>
      <c r="H82" s="31"/>
      <c r="I82" s="99" t="s">
        <v>41</v>
      </c>
      <c r="J82" s="31" t="s">
        <v>41</v>
      </c>
      <c r="K82" s="31" t="s">
        <v>41</v>
      </c>
      <c r="L82" s="99" t="s">
        <v>41</v>
      </c>
      <c r="M82" s="31" t="s">
        <v>41</v>
      </c>
      <c r="N82" s="31" t="s">
        <v>41</v>
      </c>
      <c r="O82" s="22">
        <v>0</v>
      </c>
      <c r="P82" s="22">
        <v>0</v>
      </c>
      <c r="Q82" s="30"/>
      <c r="R82" s="30"/>
      <c r="S82" s="18"/>
    </row>
    <row r="83" spans="1:19" x14ac:dyDescent="0.2">
      <c r="A83" s="33"/>
      <c r="B83" s="18" t="s">
        <v>116</v>
      </c>
      <c r="C83" s="86"/>
      <c r="D83" s="86"/>
      <c r="E83" s="86"/>
      <c r="F83" s="64"/>
      <c r="G83" s="31"/>
      <c r="H83" s="31"/>
      <c r="I83" s="37"/>
      <c r="J83" s="31"/>
      <c r="K83" s="31"/>
      <c r="L83" s="65"/>
      <c r="M83" s="65"/>
      <c r="N83" s="65"/>
      <c r="O83" s="22"/>
      <c r="P83" s="22"/>
      <c r="Q83" s="30"/>
      <c r="R83" s="30"/>
      <c r="S83" s="18"/>
    </row>
    <row r="84" spans="1:19" x14ac:dyDescent="0.2">
      <c r="A84" s="33"/>
      <c r="B84" s="18" t="s">
        <v>137</v>
      </c>
      <c r="C84" s="54">
        <v>113900000</v>
      </c>
      <c r="D84" s="54">
        <v>11400000</v>
      </c>
      <c r="E84" s="54">
        <f>C84+D84</f>
        <v>125300000</v>
      </c>
      <c r="F84" s="33" t="s">
        <v>131</v>
      </c>
      <c r="G84" s="31" t="s">
        <v>41</v>
      </c>
      <c r="H84" s="31" t="s">
        <v>40</v>
      </c>
      <c r="I84" s="25" t="s">
        <v>41</v>
      </c>
      <c r="J84" s="23" t="s">
        <v>41</v>
      </c>
      <c r="K84" s="23" t="s">
        <v>41</v>
      </c>
      <c r="L84" s="25" t="s">
        <v>41</v>
      </c>
      <c r="M84" s="23" t="s">
        <v>41</v>
      </c>
      <c r="N84" s="23" t="s">
        <v>41</v>
      </c>
      <c r="O84" s="20">
        <v>0</v>
      </c>
      <c r="P84" s="20">
        <v>0</v>
      </c>
      <c r="Q84" s="30"/>
      <c r="R84" s="30"/>
      <c r="S84" s="18"/>
    </row>
    <row r="85" spans="1:19" x14ac:dyDescent="0.2">
      <c r="A85" s="33"/>
      <c r="B85" s="95" t="s">
        <v>138</v>
      </c>
      <c r="C85" s="82">
        <v>5900000</v>
      </c>
      <c r="D85" s="82">
        <v>600000</v>
      </c>
      <c r="E85" s="82">
        <f>C85+D85</f>
        <v>6500000</v>
      </c>
      <c r="F85" s="96" t="s">
        <v>135</v>
      </c>
      <c r="G85" s="31"/>
      <c r="H85" s="31"/>
      <c r="I85" s="37"/>
      <c r="J85" s="31"/>
      <c r="K85" s="31"/>
      <c r="L85" s="65"/>
      <c r="M85" s="65"/>
      <c r="N85" s="65"/>
      <c r="O85" s="22"/>
      <c r="P85" s="22"/>
      <c r="Q85" s="30"/>
      <c r="R85" s="30"/>
      <c r="S85" s="18"/>
    </row>
    <row r="86" spans="1:19" x14ac:dyDescent="0.2">
      <c r="A86" s="33"/>
      <c r="B86" s="95" t="s">
        <v>139</v>
      </c>
      <c r="C86" s="82">
        <v>108000000</v>
      </c>
      <c r="D86" s="82">
        <v>10800000</v>
      </c>
      <c r="E86" s="82">
        <f>C86+D86</f>
        <v>118800000</v>
      </c>
      <c r="F86" s="96" t="s">
        <v>131</v>
      </c>
      <c r="G86" s="31"/>
      <c r="H86" s="31"/>
      <c r="I86" s="37"/>
      <c r="J86" s="31"/>
      <c r="K86" s="31"/>
      <c r="L86" s="65"/>
      <c r="M86" s="65"/>
      <c r="N86" s="65"/>
      <c r="O86" s="22"/>
      <c r="P86" s="22"/>
      <c r="Q86" s="30"/>
      <c r="R86" s="30"/>
      <c r="S86" s="18"/>
    </row>
    <row r="87" spans="1:19" x14ac:dyDescent="0.2">
      <c r="A87" s="33"/>
      <c r="B87" s="95" t="s">
        <v>140</v>
      </c>
      <c r="C87" s="54"/>
      <c r="D87" s="54"/>
      <c r="E87" s="82"/>
      <c r="F87" s="64"/>
      <c r="G87" s="31"/>
      <c r="H87" s="31"/>
      <c r="I87" s="37"/>
      <c r="J87" s="31"/>
      <c r="K87" s="31"/>
      <c r="L87" s="65"/>
      <c r="M87" s="65"/>
      <c r="N87" s="65"/>
      <c r="O87" s="22"/>
      <c r="P87" s="22"/>
      <c r="Q87" s="30"/>
      <c r="R87" s="30"/>
      <c r="S87" s="18"/>
    </row>
    <row r="88" spans="1:19" x14ac:dyDescent="0.2">
      <c r="A88" s="33"/>
      <c r="B88" s="18" t="s">
        <v>141</v>
      </c>
      <c r="C88" s="54">
        <v>53000000</v>
      </c>
      <c r="D88" s="54">
        <v>5300000</v>
      </c>
      <c r="E88" s="82">
        <f>C88+D88</f>
        <v>58300000</v>
      </c>
      <c r="F88" s="33" t="s">
        <v>131</v>
      </c>
      <c r="G88" s="31" t="s">
        <v>41</v>
      </c>
      <c r="H88" s="31" t="s">
        <v>40</v>
      </c>
      <c r="I88" s="25" t="s">
        <v>41</v>
      </c>
      <c r="J88" s="23" t="s">
        <v>41</v>
      </c>
      <c r="K88" s="23" t="s">
        <v>41</v>
      </c>
      <c r="L88" s="25" t="s">
        <v>41</v>
      </c>
      <c r="M88" s="23" t="s">
        <v>41</v>
      </c>
      <c r="N88" s="23" t="s">
        <v>41</v>
      </c>
      <c r="O88" s="20">
        <v>0</v>
      </c>
      <c r="P88" s="20">
        <v>0</v>
      </c>
      <c r="Q88" s="30"/>
      <c r="R88" s="30"/>
      <c r="S88" s="18"/>
    </row>
    <row r="89" spans="1:19" x14ac:dyDescent="0.2">
      <c r="A89" s="33"/>
      <c r="B89" s="18" t="s">
        <v>117</v>
      </c>
      <c r="C89" s="54">
        <v>177000000</v>
      </c>
      <c r="D89" s="54">
        <v>17700000</v>
      </c>
      <c r="E89" s="54">
        <f>C89+D89</f>
        <v>194700000</v>
      </c>
      <c r="F89" s="33" t="s">
        <v>131</v>
      </c>
      <c r="G89" s="31" t="s">
        <v>41</v>
      </c>
      <c r="H89" s="31" t="s">
        <v>40</v>
      </c>
      <c r="I89" s="25" t="s">
        <v>41</v>
      </c>
      <c r="J89" s="23" t="s">
        <v>41</v>
      </c>
      <c r="K89" s="23" t="s">
        <v>41</v>
      </c>
      <c r="L89" s="25" t="s">
        <v>41</v>
      </c>
      <c r="M89" s="23" t="s">
        <v>41</v>
      </c>
      <c r="N89" s="23" t="s">
        <v>41</v>
      </c>
      <c r="O89" s="20">
        <v>0</v>
      </c>
      <c r="P89" s="20">
        <v>0</v>
      </c>
      <c r="Q89" s="30"/>
      <c r="R89" s="30"/>
      <c r="S89" s="18"/>
    </row>
    <row r="90" spans="1:19" x14ac:dyDescent="0.2">
      <c r="A90" s="33"/>
      <c r="B90" s="18" t="s">
        <v>128</v>
      </c>
      <c r="C90" s="83">
        <v>29000000</v>
      </c>
      <c r="D90" s="83">
        <v>2900000</v>
      </c>
      <c r="E90" s="84">
        <f>C90+D90</f>
        <v>31900000</v>
      </c>
      <c r="F90" s="33" t="s">
        <v>132</v>
      </c>
      <c r="G90" s="31" t="s">
        <v>41</v>
      </c>
      <c r="H90" s="31" t="s">
        <v>40</v>
      </c>
      <c r="I90" s="25" t="s">
        <v>41</v>
      </c>
      <c r="J90" s="23" t="s">
        <v>41</v>
      </c>
      <c r="K90" s="23" t="s">
        <v>41</v>
      </c>
      <c r="L90" s="25" t="s">
        <v>41</v>
      </c>
      <c r="M90" s="23" t="s">
        <v>41</v>
      </c>
      <c r="N90" s="23" t="s">
        <v>41</v>
      </c>
      <c r="O90" s="20">
        <v>0</v>
      </c>
      <c r="P90" s="20">
        <v>0</v>
      </c>
      <c r="Q90" s="30"/>
      <c r="R90" s="30"/>
      <c r="S90" s="18"/>
    </row>
    <row r="91" spans="1:19" x14ac:dyDescent="0.2">
      <c r="A91" s="33">
        <v>2</v>
      </c>
      <c r="B91" s="18" t="s">
        <v>80</v>
      </c>
      <c r="C91" s="86">
        <f>SUM(C93:C94)</f>
        <v>355000000</v>
      </c>
      <c r="D91" s="86">
        <f>SUM(D93:D94)</f>
        <v>35500000</v>
      </c>
      <c r="E91" s="86">
        <f>SUM(E93:E94)</f>
        <v>390500000</v>
      </c>
      <c r="F91" s="34"/>
      <c r="G91" s="31"/>
      <c r="H91" s="31"/>
      <c r="I91" s="99" t="s">
        <v>41</v>
      </c>
      <c r="J91" s="31" t="s">
        <v>41</v>
      </c>
      <c r="K91" s="31" t="s">
        <v>41</v>
      </c>
      <c r="L91" s="99" t="s">
        <v>41</v>
      </c>
      <c r="M91" s="31" t="s">
        <v>41</v>
      </c>
      <c r="N91" s="31" t="s">
        <v>41</v>
      </c>
      <c r="O91" s="22">
        <v>0</v>
      </c>
      <c r="P91" s="22">
        <v>0</v>
      </c>
      <c r="Q91" s="18"/>
      <c r="R91" s="18"/>
      <c r="S91" s="18"/>
    </row>
    <row r="92" spans="1:19" x14ac:dyDescent="0.2">
      <c r="A92" s="23"/>
      <c r="B92" s="18" t="s">
        <v>81</v>
      </c>
      <c r="C92" s="36"/>
      <c r="D92" s="36"/>
      <c r="E92" s="36"/>
      <c r="F92" s="23"/>
      <c r="G92" s="23"/>
      <c r="H92" s="23"/>
      <c r="I92" s="36"/>
      <c r="J92" s="23"/>
      <c r="K92" s="23"/>
      <c r="L92" s="19"/>
      <c r="M92" s="19"/>
      <c r="N92" s="19"/>
      <c r="O92" s="20"/>
      <c r="P92" s="20"/>
      <c r="Q92" s="18"/>
      <c r="R92" s="18"/>
      <c r="S92" s="18"/>
    </row>
    <row r="93" spans="1:19" x14ac:dyDescent="0.2">
      <c r="A93" s="23"/>
      <c r="B93" s="18" t="s">
        <v>82</v>
      </c>
      <c r="C93" s="36">
        <v>175000000</v>
      </c>
      <c r="D93" s="36">
        <v>17500000</v>
      </c>
      <c r="E93" s="36">
        <f>D93+C93</f>
        <v>192500000</v>
      </c>
      <c r="F93" s="23" t="s">
        <v>33</v>
      </c>
      <c r="G93" s="23" t="s">
        <v>40</v>
      </c>
      <c r="H93" s="23" t="s">
        <v>41</v>
      </c>
      <c r="I93" s="25" t="s">
        <v>41</v>
      </c>
      <c r="J93" s="23" t="s">
        <v>41</v>
      </c>
      <c r="K93" s="23" t="s">
        <v>41</v>
      </c>
      <c r="L93" s="25" t="s">
        <v>41</v>
      </c>
      <c r="M93" s="23" t="s">
        <v>41</v>
      </c>
      <c r="N93" s="23" t="s">
        <v>41</v>
      </c>
      <c r="O93" s="20">
        <v>0</v>
      </c>
      <c r="P93" s="20">
        <v>0</v>
      </c>
      <c r="Q93" s="27"/>
      <c r="R93" s="27"/>
      <c r="S93" s="27"/>
    </row>
    <row r="94" spans="1:19" x14ac:dyDescent="0.2">
      <c r="A94" s="23"/>
      <c r="B94" s="18" t="s">
        <v>83</v>
      </c>
      <c r="C94" s="90">
        <v>180000000</v>
      </c>
      <c r="D94" s="90">
        <v>18000000</v>
      </c>
      <c r="E94" s="90">
        <f>D94+C94</f>
        <v>198000000</v>
      </c>
      <c r="F94" s="23" t="s">
        <v>118</v>
      </c>
      <c r="G94" s="23" t="s">
        <v>40</v>
      </c>
      <c r="H94" s="23" t="s">
        <v>41</v>
      </c>
      <c r="I94" s="25" t="s">
        <v>41</v>
      </c>
      <c r="J94" s="23" t="s">
        <v>41</v>
      </c>
      <c r="K94" s="23" t="s">
        <v>41</v>
      </c>
      <c r="L94" s="25" t="s">
        <v>41</v>
      </c>
      <c r="M94" s="23" t="s">
        <v>41</v>
      </c>
      <c r="N94" s="23" t="s">
        <v>41</v>
      </c>
      <c r="O94" s="20">
        <v>0</v>
      </c>
      <c r="P94" s="20">
        <v>0</v>
      </c>
      <c r="Q94" s="18"/>
      <c r="R94" s="18"/>
      <c r="S94" s="26"/>
    </row>
    <row r="95" spans="1:19" x14ac:dyDescent="0.2">
      <c r="A95" s="23">
        <v>3</v>
      </c>
      <c r="B95" s="18" t="s">
        <v>84</v>
      </c>
      <c r="C95" s="37">
        <f>SUM(C97:C102)</f>
        <v>200000000</v>
      </c>
      <c r="D95" s="37">
        <f>SUM(D97:D102)</f>
        <v>20000000</v>
      </c>
      <c r="E95" s="37">
        <f>SUM(E97:E102)</f>
        <v>220000000</v>
      </c>
      <c r="F95" s="31"/>
      <c r="G95" s="31"/>
      <c r="H95" s="31"/>
      <c r="I95" s="99" t="s">
        <v>41</v>
      </c>
      <c r="J95" s="31" t="s">
        <v>41</v>
      </c>
      <c r="K95" s="31" t="s">
        <v>41</v>
      </c>
      <c r="L95" s="99" t="s">
        <v>41</v>
      </c>
      <c r="M95" s="31" t="s">
        <v>41</v>
      </c>
      <c r="N95" s="31" t="s">
        <v>41</v>
      </c>
      <c r="O95" s="22">
        <v>0</v>
      </c>
      <c r="P95" s="22">
        <v>0</v>
      </c>
      <c r="Q95" s="75"/>
      <c r="R95" s="75"/>
      <c r="S95" s="75"/>
    </row>
    <row r="96" spans="1:19" x14ac:dyDescent="0.2">
      <c r="A96" s="23"/>
      <c r="B96" s="18" t="s">
        <v>85</v>
      </c>
      <c r="C96" s="36"/>
      <c r="D96" s="36"/>
      <c r="E96" s="36"/>
      <c r="F96" s="23"/>
      <c r="G96" s="23"/>
      <c r="H96" s="23"/>
      <c r="I96" s="36"/>
      <c r="J96" s="23"/>
      <c r="K96" s="23"/>
      <c r="L96" s="60"/>
      <c r="M96" s="60"/>
      <c r="N96" s="60"/>
      <c r="O96" s="59"/>
      <c r="P96" s="59"/>
      <c r="Q96" s="18"/>
      <c r="R96" s="18"/>
      <c r="S96" s="18"/>
    </row>
    <row r="97" spans="1:19" x14ac:dyDescent="0.2">
      <c r="A97" s="23"/>
      <c r="B97" s="18" t="s">
        <v>119</v>
      </c>
      <c r="C97" s="36">
        <v>50000000</v>
      </c>
      <c r="D97" s="36">
        <v>5000000</v>
      </c>
      <c r="E97" s="36">
        <f>C97+D97</f>
        <v>55000000</v>
      </c>
      <c r="F97" s="23" t="s">
        <v>136</v>
      </c>
      <c r="G97" s="23" t="s">
        <v>40</v>
      </c>
      <c r="H97" s="23" t="s">
        <v>41</v>
      </c>
      <c r="I97" s="25" t="s">
        <v>41</v>
      </c>
      <c r="J97" s="23" t="s">
        <v>41</v>
      </c>
      <c r="K97" s="23" t="s">
        <v>41</v>
      </c>
      <c r="L97" s="25" t="s">
        <v>41</v>
      </c>
      <c r="M97" s="23" t="s">
        <v>41</v>
      </c>
      <c r="N97" s="23" t="s">
        <v>41</v>
      </c>
      <c r="O97" s="20">
        <v>0</v>
      </c>
      <c r="P97" s="20">
        <v>0</v>
      </c>
      <c r="Q97" s="18"/>
      <c r="R97" s="18"/>
      <c r="S97" s="18"/>
    </row>
    <row r="98" spans="1:19" x14ac:dyDescent="0.2">
      <c r="A98" s="23"/>
      <c r="B98" s="18" t="s">
        <v>120</v>
      </c>
      <c r="C98" s="36"/>
      <c r="D98" s="36"/>
      <c r="E98" s="36"/>
      <c r="F98" s="23"/>
      <c r="G98" s="23"/>
      <c r="H98" s="23"/>
      <c r="I98" s="36"/>
      <c r="J98" s="23"/>
      <c r="K98" s="23"/>
      <c r="L98" s="60"/>
      <c r="M98" s="60"/>
      <c r="N98" s="60"/>
      <c r="O98" s="59"/>
      <c r="P98" s="59"/>
      <c r="Q98" s="18"/>
      <c r="R98" s="18"/>
      <c r="S98" s="18"/>
    </row>
    <row r="99" spans="1:19" x14ac:dyDescent="0.2">
      <c r="A99" s="23"/>
      <c r="B99" s="18" t="s">
        <v>86</v>
      </c>
      <c r="C99" s="36">
        <v>40000000</v>
      </c>
      <c r="D99" s="36">
        <v>4000000</v>
      </c>
      <c r="E99" s="36">
        <f>C99+D99</f>
        <v>44000000</v>
      </c>
      <c r="F99" s="23" t="s">
        <v>47</v>
      </c>
      <c r="G99" s="23" t="s">
        <v>40</v>
      </c>
      <c r="H99" s="23" t="s">
        <v>41</v>
      </c>
      <c r="I99" s="25" t="s">
        <v>41</v>
      </c>
      <c r="J99" s="23" t="s">
        <v>41</v>
      </c>
      <c r="K99" s="23" t="s">
        <v>41</v>
      </c>
      <c r="L99" s="25" t="s">
        <v>41</v>
      </c>
      <c r="M99" s="23" t="s">
        <v>41</v>
      </c>
      <c r="N99" s="23" t="s">
        <v>41</v>
      </c>
      <c r="O99" s="20">
        <v>0</v>
      </c>
      <c r="P99" s="20">
        <v>0</v>
      </c>
      <c r="Q99" s="18"/>
      <c r="R99" s="18"/>
      <c r="S99" s="18"/>
    </row>
    <row r="100" spans="1:19" x14ac:dyDescent="0.2">
      <c r="A100" s="23"/>
      <c r="B100" s="18" t="s">
        <v>87</v>
      </c>
      <c r="C100" s="36"/>
      <c r="D100" s="36"/>
      <c r="E100" s="36"/>
      <c r="F100" s="23"/>
      <c r="G100" s="23"/>
      <c r="H100" s="23"/>
      <c r="I100" s="52"/>
      <c r="J100" s="29"/>
      <c r="K100" s="29"/>
      <c r="L100" s="60"/>
      <c r="M100" s="60"/>
      <c r="N100" s="60"/>
      <c r="O100" s="59"/>
      <c r="P100" s="59"/>
      <c r="Q100" s="27"/>
      <c r="R100" s="27"/>
      <c r="S100" s="27"/>
    </row>
    <row r="101" spans="1:19" x14ac:dyDescent="0.2">
      <c r="A101" s="23"/>
      <c r="B101" s="18" t="s">
        <v>88</v>
      </c>
      <c r="C101" s="36">
        <v>60000000</v>
      </c>
      <c r="D101" s="36">
        <v>6000000</v>
      </c>
      <c r="E101" s="36">
        <f>C101+D101</f>
        <v>66000000</v>
      </c>
      <c r="F101" s="23" t="s">
        <v>57</v>
      </c>
      <c r="G101" s="23" t="s">
        <v>40</v>
      </c>
      <c r="H101" s="23" t="s">
        <v>41</v>
      </c>
      <c r="I101" s="25" t="s">
        <v>41</v>
      </c>
      <c r="J101" s="23" t="s">
        <v>41</v>
      </c>
      <c r="K101" s="23" t="s">
        <v>41</v>
      </c>
      <c r="L101" s="25" t="s">
        <v>41</v>
      </c>
      <c r="M101" s="23" t="s">
        <v>41</v>
      </c>
      <c r="N101" s="23" t="s">
        <v>41</v>
      </c>
      <c r="O101" s="20">
        <v>0</v>
      </c>
      <c r="P101" s="20">
        <v>0</v>
      </c>
      <c r="Q101" s="18"/>
      <c r="R101" s="18"/>
      <c r="S101" s="18"/>
    </row>
    <row r="102" spans="1:19" x14ac:dyDescent="0.2">
      <c r="A102" s="29"/>
      <c r="B102" s="27" t="s">
        <v>121</v>
      </c>
      <c r="C102" s="52">
        <v>50000000</v>
      </c>
      <c r="D102" s="52">
        <v>5000000</v>
      </c>
      <c r="E102" s="36">
        <f>C102+D102</f>
        <v>55000000</v>
      </c>
      <c r="F102" s="29" t="s">
        <v>39</v>
      </c>
      <c r="G102" s="23" t="s">
        <v>40</v>
      </c>
      <c r="H102" s="23" t="s">
        <v>41</v>
      </c>
      <c r="I102" s="25" t="s">
        <v>41</v>
      </c>
      <c r="J102" s="23" t="s">
        <v>41</v>
      </c>
      <c r="K102" s="23" t="s">
        <v>41</v>
      </c>
      <c r="L102" s="25" t="s">
        <v>41</v>
      </c>
      <c r="M102" s="23" t="s">
        <v>41</v>
      </c>
      <c r="N102" s="23" t="s">
        <v>41</v>
      </c>
      <c r="O102" s="20">
        <v>0</v>
      </c>
      <c r="P102" s="20">
        <v>0</v>
      </c>
      <c r="Q102" s="27"/>
      <c r="R102" s="27"/>
      <c r="S102" s="27"/>
    </row>
    <row r="103" spans="1:19" x14ac:dyDescent="0.2">
      <c r="A103" s="35"/>
      <c r="B103" s="24"/>
      <c r="C103" s="91"/>
      <c r="D103" s="91"/>
      <c r="E103" s="91"/>
      <c r="F103" s="29"/>
      <c r="G103" s="3"/>
      <c r="H103" s="3"/>
      <c r="I103" s="53"/>
      <c r="J103" s="3"/>
      <c r="K103" s="3"/>
      <c r="L103" s="61"/>
      <c r="M103" s="61"/>
      <c r="N103" s="61"/>
      <c r="O103" s="62"/>
      <c r="P103" s="62"/>
      <c r="Q103" s="24"/>
      <c r="R103" s="24"/>
      <c r="S103" s="24"/>
    </row>
    <row r="104" spans="1:19" x14ac:dyDescent="0.2">
      <c r="A104" s="1"/>
      <c r="B104" s="41" t="s">
        <v>35</v>
      </c>
      <c r="C104" s="55">
        <f>C10+C21+C56+C70+C79</f>
        <v>3662170000</v>
      </c>
      <c r="D104" s="55">
        <f>D79+D56+D21+D10+D70</f>
        <v>370037000</v>
      </c>
      <c r="E104" s="55">
        <f>E79+E56+E21+E10+E70</f>
        <v>4032207000</v>
      </c>
      <c r="F104" s="14"/>
      <c r="G104" s="14"/>
      <c r="H104" s="14"/>
      <c r="I104" s="100" t="s">
        <v>41</v>
      </c>
      <c r="J104" s="101" t="s">
        <v>41</v>
      </c>
      <c r="K104" s="101" t="s">
        <v>41</v>
      </c>
      <c r="L104" s="100" t="s">
        <v>41</v>
      </c>
      <c r="M104" s="101" t="s">
        <v>41</v>
      </c>
      <c r="N104" s="101" t="s">
        <v>41</v>
      </c>
      <c r="O104" s="102">
        <v>0</v>
      </c>
      <c r="P104" s="102">
        <v>0</v>
      </c>
      <c r="Q104" s="10"/>
      <c r="R104" s="10"/>
      <c r="S104" s="10"/>
    </row>
    <row r="105" spans="1:19" x14ac:dyDescent="0.2">
      <c r="A105" s="11"/>
      <c r="B105" s="11"/>
      <c r="C105" s="56"/>
      <c r="D105" s="56"/>
      <c r="E105" s="56"/>
      <c r="F105" s="8"/>
      <c r="G105" s="8"/>
      <c r="H105" s="8"/>
      <c r="I105" s="56"/>
      <c r="J105" s="8"/>
      <c r="K105" s="8"/>
      <c r="L105" s="12"/>
      <c r="M105" s="12"/>
      <c r="N105" s="12"/>
      <c r="O105" s="12"/>
      <c r="P105" s="11"/>
      <c r="Q105" s="11"/>
      <c r="R105" s="11"/>
      <c r="S105" s="11"/>
    </row>
    <row r="106" spans="1:19" x14ac:dyDescent="0.2">
      <c r="C106" s="48"/>
      <c r="D106" s="48"/>
      <c r="E106" s="50"/>
      <c r="N106" s="181" t="s">
        <v>147</v>
      </c>
      <c r="O106" s="181"/>
      <c r="P106" s="181"/>
      <c r="Q106" s="13"/>
    </row>
    <row r="107" spans="1:19" x14ac:dyDescent="0.2">
      <c r="E107" s="48"/>
      <c r="N107" s="47" t="s">
        <v>90</v>
      </c>
      <c r="O107" s="47"/>
      <c r="P107" s="47"/>
      <c r="Q107" s="38"/>
    </row>
    <row r="108" spans="1:19" x14ac:dyDescent="0.2">
      <c r="B108" s="43"/>
      <c r="C108" s="50"/>
      <c r="D108" s="48"/>
      <c r="E108" s="48"/>
      <c r="N108" s="13" t="s">
        <v>89</v>
      </c>
      <c r="O108" s="13"/>
      <c r="P108" s="43"/>
      <c r="Q108" s="38"/>
    </row>
    <row r="109" spans="1:19" x14ac:dyDescent="0.2">
      <c r="B109" s="43"/>
      <c r="C109" s="50"/>
      <c r="D109" s="48"/>
      <c r="E109" s="48"/>
      <c r="N109" s="181" t="s">
        <v>91</v>
      </c>
      <c r="O109" s="181"/>
      <c r="P109" s="181"/>
      <c r="Q109" s="38"/>
    </row>
    <row r="110" spans="1:19" x14ac:dyDescent="0.2">
      <c r="B110" s="43"/>
      <c r="C110" s="50"/>
      <c r="D110" s="48"/>
      <c r="E110" s="48"/>
      <c r="N110" s="13"/>
      <c r="O110" s="13"/>
      <c r="P110" s="43"/>
      <c r="Q110" s="38"/>
    </row>
    <row r="111" spans="1:19" x14ac:dyDescent="0.2">
      <c r="B111" s="50"/>
      <c r="C111" s="50"/>
      <c r="D111" s="57"/>
      <c r="E111" s="57"/>
      <c r="F111" s="38"/>
      <c r="N111" s="13"/>
      <c r="O111" s="13"/>
      <c r="P111" s="43"/>
      <c r="Q111" s="38"/>
    </row>
    <row r="112" spans="1:19" x14ac:dyDescent="0.2">
      <c r="B112" s="50"/>
      <c r="C112" s="50"/>
      <c r="D112" s="57"/>
      <c r="E112" s="57"/>
      <c r="F112" s="38"/>
      <c r="N112" s="13"/>
      <c r="O112" s="13"/>
      <c r="P112" s="43"/>
      <c r="Q112" s="38"/>
    </row>
    <row r="113" spans="2:17" x14ac:dyDescent="0.2">
      <c r="B113" s="50"/>
      <c r="C113" s="50"/>
      <c r="D113" s="57"/>
      <c r="E113" s="57"/>
      <c r="F113" s="38"/>
      <c r="N113" s="185" t="s">
        <v>148</v>
      </c>
      <c r="O113" s="185"/>
      <c r="P113" s="185"/>
      <c r="Q113" s="38"/>
    </row>
    <row r="114" spans="2:17" x14ac:dyDescent="0.2">
      <c r="B114" s="50"/>
      <c r="C114" s="50"/>
      <c r="D114" s="58"/>
      <c r="E114" s="57"/>
      <c r="F114" s="38"/>
      <c r="N114" s="181" t="s">
        <v>92</v>
      </c>
      <c r="O114" s="181"/>
      <c r="P114" s="181"/>
      <c r="Q114" s="38"/>
    </row>
    <row r="115" spans="2:17" x14ac:dyDescent="0.2">
      <c r="B115" s="50"/>
      <c r="C115" s="50"/>
      <c r="D115" s="57"/>
      <c r="E115" s="57"/>
      <c r="F115" s="38"/>
      <c r="N115" s="13"/>
      <c r="O115" s="38"/>
      <c r="P115" s="38"/>
      <c r="Q115" s="38"/>
    </row>
    <row r="116" spans="2:17" x14ac:dyDescent="0.2">
      <c r="C116" s="58"/>
    </row>
  </sheetData>
  <mergeCells count="21">
    <mergeCell ref="N114:P114"/>
    <mergeCell ref="S4:S8"/>
    <mergeCell ref="C5:C8"/>
    <mergeCell ref="E5:E8"/>
    <mergeCell ref="G5:G8"/>
    <mergeCell ref="H5:H8"/>
    <mergeCell ref="L5:O5"/>
    <mergeCell ref="N113:P113"/>
    <mergeCell ref="E1:J1"/>
    <mergeCell ref="E2:J2"/>
    <mergeCell ref="E3:J3"/>
    <mergeCell ref="N106:P106"/>
    <mergeCell ref="N109:P109"/>
    <mergeCell ref="A4:A8"/>
    <mergeCell ref="B4:B8"/>
    <mergeCell ref="C4:E4"/>
    <mergeCell ref="G4:H4"/>
    <mergeCell ref="I4:P4"/>
    <mergeCell ref="L6:L8"/>
    <mergeCell ref="N6:N8"/>
    <mergeCell ref="O6:O8"/>
  </mergeCells>
  <pageMargins left="0.27559055118110237" right="0.19685039370078741" top="0.78740157480314965" bottom="0.98425196850393704" header="0.51181102362204722" footer="0.51181102362204722"/>
  <pageSetup paperSize="5" scale="90" orientation="landscape" horizontalDpi="4294967293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62"/>
  <sheetViews>
    <sheetView tabSelected="1" zoomScale="150" zoomScaleNormal="150" zoomScaleSheetLayoutView="100" workbookViewId="0">
      <selection activeCell="I21" sqref="I21"/>
    </sheetView>
  </sheetViews>
  <sheetFormatPr defaultRowHeight="12.75" x14ac:dyDescent="0.2"/>
  <cols>
    <col min="1" max="1" width="3" customWidth="1"/>
    <col min="2" max="2" width="3.42578125" customWidth="1"/>
    <col min="3" max="3" width="23.140625" customWidth="1"/>
    <col min="4" max="4" width="12.42578125" customWidth="1"/>
    <col min="5" max="5" width="6.42578125" customWidth="1"/>
    <col min="6" max="6" width="8" customWidth="1"/>
    <col min="7" max="7" width="5.85546875" customWidth="1"/>
    <col min="8" max="8" width="7.85546875" customWidth="1"/>
    <col min="9" max="9" width="10.85546875" bestFit="1" customWidth="1"/>
    <col min="10" max="10" width="9.5703125" hidden="1" customWidth="1"/>
    <col min="11" max="11" width="7" hidden="1" customWidth="1"/>
    <col min="12" max="12" width="14.28515625" customWidth="1"/>
    <col min="13" max="13" width="9.7109375" customWidth="1"/>
    <col min="14" max="14" width="11.85546875" customWidth="1"/>
    <col min="15" max="15" width="16" customWidth="1"/>
    <col min="16" max="16" width="11.140625" customWidth="1"/>
    <col min="17" max="17" width="12.140625" bestFit="1" customWidth="1"/>
    <col min="18" max="19" width="12.140625" customWidth="1"/>
    <col min="20" max="20" width="15" bestFit="1" customWidth="1"/>
  </cols>
  <sheetData>
    <row r="2" spans="1:20" x14ac:dyDescent="0.2">
      <c r="A2" t="s">
        <v>0</v>
      </c>
      <c r="D2" s="179" t="s">
        <v>206</v>
      </c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</row>
    <row r="3" spans="1:20" x14ac:dyDescent="0.2">
      <c r="A3" t="s">
        <v>3</v>
      </c>
      <c r="D3" s="179" t="s">
        <v>207</v>
      </c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</row>
    <row r="4" spans="1:20" x14ac:dyDescent="0.2">
      <c r="D4" s="179" t="s">
        <v>171</v>
      </c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</row>
    <row r="5" spans="1:20" x14ac:dyDescent="0.2">
      <c r="A5" s="111" t="s">
        <v>159</v>
      </c>
      <c r="B5" s="111"/>
      <c r="C5" s="111"/>
      <c r="D5" s="192" t="s">
        <v>209</v>
      </c>
      <c r="E5" s="192"/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</row>
    <row r="6" spans="1:20" x14ac:dyDescent="0.2">
      <c r="A6" s="38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</row>
    <row r="7" spans="1:20" ht="18.75" customHeight="1" x14ac:dyDescent="0.2">
      <c r="A7" s="170" t="s">
        <v>1</v>
      </c>
      <c r="B7" s="203" t="s">
        <v>2</v>
      </c>
      <c r="C7" s="204"/>
      <c r="D7" s="1" t="s">
        <v>157</v>
      </c>
      <c r="E7" s="107"/>
      <c r="F7" s="2"/>
      <c r="G7" s="186" t="s">
        <v>10</v>
      </c>
      <c r="H7" s="187"/>
      <c r="I7" s="186" t="s">
        <v>13</v>
      </c>
      <c r="J7" s="188"/>
      <c r="K7" s="188"/>
      <c r="L7" s="188"/>
      <c r="M7" s="188"/>
      <c r="N7" s="187"/>
      <c r="O7" s="1" t="s">
        <v>26</v>
      </c>
      <c r="P7" s="1" t="s">
        <v>28</v>
      </c>
    </row>
    <row r="8" spans="1:20" x14ac:dyDescent="0.2">
      <c r="A8" s="171"/>
      <c r="B8" s="205"/>
      <c r="C8" s="206"/>
      <c r="D8" s="171" t="s">
        <v>158</v>
      </c>
      <c r="E8" s="189" t="s">
        <v>152</v>
      </c>
      <c r="F8" s="190"/>
      <c r="G8" s="182" t="s">
        <v>11</v>
      </c>
      <c r="H8" s="182" t="s">
        <v>12</v>
      </c>
      <c r="I8" s="5" t="s">
        <v>14</v>
      </c>
      <c r="J8" s="4" t="s">
        <v>7</v>
      </c>
      <c r="L8" s="176" t="s">
        <v>168</v>
      </c>
      <c r="M8" s="177"/>
      <c r="N8" s="5" t="s">
        <v>24</v>
      </c>
      <c r="O8" s="6" t="s">
        <v>25</v>
      </c>
      <c r="P8" s="6" t="s">
        <v>29</v>
      </c>
    </row>
    <row r="9" spans="1:20" x14ac:dyDescent="0.2">
      <c r="A9" s="171"/>
      <c r="B9" s="205"/>
      <c r="C9" s="206"/>
      <c r="D9" s="171"/>
      <c r="E9" s="165" t="s">
        <v>8</v>
      </c>
      <c r="F9" s="3" t="s">
        <v>153</v>
      </c>
      <c r="G9" s="183"/>
      <c r="H9" s="183"/>
      <c r="I9" s="7" t="s">
        <v>15</v>
      </c>
      <c r="J9" s="3" t="s">
        <v>18</v>
      </c>
      <c r="K9" s="6" t="s">
        <v>19</v>
      </c>
      <c r="L9" s="170" t="s">
        <v>4</v>
      </c>
      <c r="M9" s="170" t="s">
        <v>23</v>
      </c>
      <c r="N9" s="7" t="s">
        <v>25</v>
      </c>
      <c r="O9" s="3" t="s">
        <v>27</v>
      </c>
      <c r="P9" s="3"/>
    </row>
    <row r="10" spans="1:20" ht="10.5" customHeight="1" x14ac:dyDescent="0.2">
      <c r="A10" s="171"/>
      <c r="B10" s="205"/>
      <c r="C10" s="206"/>
      <c r="D10" s="171"/>
      <c r="E10" s="165"/>
      <c r="F10" s="3"/>
      <c r="G10" s="183"/>
      <c r="H10" s="183"/>
      <c r="I10" s="7" t="s">
        <v>16</v>
      </c>
      <c r="J10" s="3" t="s">
        <v>17</v>
      </c>
      <c r="K10" s="3" t="s">
        <v>20</v>
      </c>
      <c r="L10" s="171"/>
      <c r="M10" s="171"/>
      <c r="N10" s="7" t="s">
        <v>154</v>
      </c>
      <c r="O10" s="3"/>
      <c r="P10" s="3"/>
    </row>
    <row r="11" spans="1:20" ht="3" customHeight="1" x14ac:dyDescent="0.2">
      <c r="A11" s="172"/>
      <c r="B11" s="189"/>
      <c r="C11" s="190"/>
      <c r="D11" s="172"/>
      <c r="E11" s="166"/>
      <c r="F11" s="8"/>
      <c r="G11" s="184"/>
      <c r="H11" s="184"/>
      <c r="I11" s="9"/>
      <c r="J11" s="8"/>
      <c r="K11" s="8"/>
      <c r="L11" s="172"/>
      <c r="M11" s="172"/>
      <c r="N11" s="9"/>
      <c r="O11" s="8"/>
      <c r="P11" s="8"/>
    </row>
    <row r="12" spans="1:20" ht="15" customHeight="1" x14ac:dyDescent="0.2">
      <c r="A12" s="32"/>
      <c r="B12" s="136" t="s">
        <v>32</v>
      </c>
      <c r="C12" s="145"/>
      <c r="D12" s="51"/>
      <c r="E12" s="51"/>
      <c r="F12" s="32"/>
      <c r="G12" s="32"/>
      <c r="H12" s="32"/>
      <c r="I12" s="51"/>
      <c r="J12" s="32"/>
      <c r="K12" s="32"/>
      <c r="L12" s="17"/>
      <c r="M12" s="17"/>
      <c r="N12" s="15"/>
      <c r="O12" s="201"/>
      <c r="P12" s="201" t="s">
        <v>210</v>
      </c>
    </row>
    <row r="13" spans="1:20" ht="6.75" customHeight="1" x14ac:dyDescent="0.2">
      <c r="A13" s="33"/>
      <c r="B13" s="137"/>
      <c r="C13" s="146"/>
      <c r="D13" s="54"/>
      <c r="E13" s="54"/>
      <c r="F13" s="33"/>
      <c r="G13" s="33"/>
      <c r="H13" s="33"/>
      <c r="I13" s="54"/>
      <c r="J13" s="33"/>
      <c r="K13" s="33"/>
      <c r="L13" s="106"/>
      <c r="M13" s="106"/>
      <c r="N13" s="26"/>
      <c r="O13" s="193"/>
      <c r="P13" s="193"/>
    </row>
    <row r="14" spans="1:20" x14ac:dyDescent="0.2">
      <c r="A14" s="31" t="s">
        <v>155</v>
      </c>
      <c r="B14" s="138" t="s">
        <v>160</v>
      </c>
      <c r="C14" s="147"/>
      <c r="D14" s="37">
        <f>D16</f>
        <v>508573200</v>
      </c>
      <c r="E14" s="85"/>
      <c r="F14" s="85"/>
      <c r="G14" s="85"/>
      <c r="H14" s="85"/>
      <c r="I14" s="37">
        <f>I16</f>
        <v>508573200</v>
      </c>
      <c r="J14" s="85"/>
      <c r="K14" s="85"/>
      <c r="L14" s="37">
        <f>L16</f>
        <v>505013961</v>
      </c>
      <c r="M14" s="108">
        <f>+L14/D14*100</f>
        <v>99.300152072504019</v>
      </c>
      <c r="N14" s="22">
        <f>+N16</f>
        <v>100</v>
      </c>
      <c r="O14" s="193"/>
      <c r="P14" s="193"/>
      <c r="Q14" s="48">
        <f>492661961-L14</f>
        <v>-12352000</v>
      </c>
      <c r="R14" s="118">
        <v>508573200</v>
      </c>
      <c r="S14" s="130"/>
      <c r="T14" s="130"/>
    </row>
    <row r="15" spans="1:20" x14ac:dyDescent="0.2">
      <c r="A15" s="23"/>
      <c r="B15" s="138" t="s">
        <v>162</v>
      </c>
      <c r="C15" s="147"/>
      <c r="D15" s="36"/>
      <c r="E15" s="36"/>
      <c r="F15" s="23"/>
      <c r="G15" s="23"/>
      <c r="H15" s="23"/>
      <c r="I15" s="36"/>
      <c r="J15" s="23"/>
      <c r="K15" s="23"/>
      <c r="L15" s="36"/>
      <c r="M15" s="109"/>
      <c r="N15" s="20"/>
      <c r="O15" s="193"/>
      <c r="P15" s="193"/>
      <c r="Q15" s="48">
        <f>+Q14-165607500</f>
        <v>-177959500</v>
      </c>
      <c r="R15" s="38"/>
      <c r="S15" s="131"/>
      <c r="T15" s="130"/>
    </row>
    <row r="16" spans="1:20" s="116" customFormat="1" x14ac:dyDescent="0.2">
      <c r="A16" s="114">
        <v>1</v>
      </c>
      <c r="B16" s="139" t="s">
        <v>165</v>
      </c>
      <c r="C16" s="148"/>
      <c r="D16" s="113">
        <f>SUM(D18,D23,D28,D29,D34,D35,D36)</f>
        <v>508573200</v>
      </c>
      <c r="E16" s="113"/>
      <c r="F16" s="114"/>
      <c r="G16" s="114"/>
      <c r="H16" s="112"/>
      <c r="I16" s="113">
        <f>SUM(I18,I23,I28,I29,I34,I35,I36)</f>
        <v>508573200</v>
      </c>
      <c r="J16" s="112"/>
      <c r="K16" s="112"/>
      <c r="L16" s="113">
        <f>SUM(L18,L23,L28,L29,L34,L35,L36)</f>
        <v>505013961</v>
      </c>
      <c r="M16" s="108">
        <f>+L16/D16*100</f>
        <v>99.300152072504019</v>
      </c>
      <c r="N16" s="115">
        <f>AVERAGE(N18,N23,N28,N29,N34,N35,N36)</f>
        <v>100</v>
      </c>
      <c r="O16" s="193"/>
      <c r="P16" s="193"/>
      <c r="R16" s="120"/>
      <c r="S16" s="132"/>
      <c r="T16" s="133"/>
    </row>
    <row r="17" spans="1:20" x14ac:dyDescent="0.2">
      <c r="A17" s="23"/>
      <c r="B17" s="140" t="s">
        <v>166</v>
      </c>
      <c r="C17" s="149"/>
      <c r="D17" s="87"/>
      <c r="E17" s="87"/>
      <c r="F17" s="29"/>
      <c r="G17" s="23"/>
      <c r="H17" s="31"/>
      <c r="I17" s="87"/>
      <c r="J17" s="31"/>
      <c r="K17" s="31"/>
      <c r="L17" s="87"/>
      <c r="M17" s="108"/>
      <c r="N17" s="22"/>
      <c r="O17" s="193"/>
      <c r="P17" s="193"/>
      <c r="R17" s="38"/>
      <c r="S17" s="131"/>
      <c r="T17" s="130"/>
    </row>
    <row r="18" spans="1:20" x14ac:dyDescent="0.2">
      <c r="A18" s="23"/>
      <c r="B18" s="141" t="s">
        <v>184</v>
      </c>
      <c r="C18" s="149"/>
      <c r="D18" s="87">
        <f>SUM(D19:D22)</f>
        <v>167750000</v>
      </c>
      <c r="E18" s="87"/>
      <c r="F18" s="29"/>
      <c r="G18" s="23"/>
      <c r="H18" s="31"/>
      <c r="I18" s="87">
        <f>SUM(I19:I22)</f>
        <v>167750000</v>
      </c>
      <c r="J18" s="31"/>
      <c r="K18" s="31"/>
      <c r="L18" s="87">
        <f>SUM(L19:L22)</f>
        <v>165607500</v>
      </c>
      <c r="M18" s="108">
        <f>+L18/D18*100</f>
        <v>98.722801788375563</v>
      </c>
      <c r="N18" s="22">
        <f>AVERAGE(N19:N22)</f>
        <v>100</v>
      </c>
      <c r="O18" s="193"/>
      <c r="P18" s="193"/>
      <c r="R18" s="38"/>
      <c r="S18" s="131"/>
      <c r="T18" s="130"/>
    </row>
    <row r="19" spans="1:20" s="127" customFormat="1" ht="15" customHeight="1" x14ac:dyDescent="0.2">
      <c r="A19" s="123"/>
      <c r="B19" s="167"/>
      <c r="C19" s="168" t="s">
        <v>181</v>
      </c>
      <c r="D19" s="124">
        <f>(25500000*5)</f>
        <v>127500000</v>
      </c>
      <c r="E19" s="124">
        <f>(1700*5)</f>
        <v>8500</v>
      </c>
      <c r="F19" s="123" t="s">
        <v>186</v>
      </c>
      <c r="G19" s="123" t="s">
        <v>40</v>
      </c>
      <c r="H19" s="128" t="s">
        <v>164</v>
      </c>
      <c r="I19" s="124">
        <f>(25500000*5)</f>
        <v>127500000</v>
      </c>
      <c r="J19" s="123"/>
      <c r="K19" s="123"/>
      <c r="L19" s="124">
        <f>31185000+95040000</f>
        <v>126225000</v>
      </c>
      <c r="M19" s="109">
        <f>+L19/D19*100</f>
        <v>99</v>
      </c>
      <c r="N19" s="126">
        <v>100</v>
      </c>
      <c r="O19" s="193"/>
      <c r="P19" s="193"/>
      <c r="S19" s="134"/>
      <c r="T19" s="134"/>
    </row>
    <row r="20" spans="1:20" s="127" customFormat="1" ht="15" customHeight="1" x14ac:dyDescent="0.2">
      <c r="A20" s="123"/>
      <c r="B20" s="167"/>
      <c r="C20" s="168" t="s">
        <v>182</v>
      </c>
      <c r="D20" s="124">
        <f>+(2500000*2)</f>
        <v>5000000</v>
      </c>
      <c r="E20" s="124">
        <f>50*2</f>
        <v>100</v>
      </c>
      <c r="F20" s="123" t="s">
        <v>186</v>
      </c>
      <c r="G20" s="123" t="s">
        <v>40</v>
      </c>
      <c r="H20" s="128"/>
      <c r="I20" s="124">
        <f>+(2500000*2)</f>
        <v>5000000</v>
      </c>
      <c r="J20" s="123"/>
      <c r="K20" s="123"/>
      <c r="L20" s="124">
        <v>4485000</v>
      </c>
      <c r="M20" s="109">
        <f t="shared" ref="M20:M36" si="0">+L20/D20*100</f>
        <v>89.7</v>
      </c>
      <c r="N20" s="126">
        <v>100</v>
      </c>
      <c r="O20" s="193"/>
      <c r="P20" s="193"/>
      <c r="S20" s="134"/>
      <c r="T20" s="134"/>
    </row>
    <row r="21" spans="1:20" s="127" customFormat="1" ht="15" customHeight="1" x14ac:dyDescent="0.2">
      <c r="A21" s="123"/>
      <c r="B21" s="167"/>
      <c r="C21" s="168" t="s">
        <v>183</v>
      </c>
      <c r="D21" s="124">
        <f>16500000</f>
        <v>16500000</v>
      </c>
      <c r="E21" s="124">
        <v>1100</v>
      </c>
      <c r="F21" s="123" t="s">
        <v>186</v>
      </c>
      <c r="G21" s="123" t="s">
        <v>40</v>
      </c>
      <c r="H21" s="128"/>
      <c r="I21" s="124">
        <f>16500000</f>
        <v>16500000</v>
      </c>
      <c r="J21" s="123"/>
      <c r="K21" s="123"/>
      <c r="L21" s="124">
        <f>4009500+12325500</f>
        <v>16335000</v>
      </c>
      <c r="M21" s="109">
        <f t="shared" si="0"/>
        <v>99</v>
      </c>
      <c r="N21" s="126">
        <v>100</v>
      </c>
      <c r="O21" s="193"/>
      <c r="P21" s="193"/>
      <c r="S21" s="134"/>
      <c r="T21" s="134"/>
    </row>
    <row r="22" spans="1:20" s="127" customFormat="1" ht="15" customHeight="1" x14ac:dyDescent="0.2">
      <c r="A22" s="123"/>
      <c r="B22" s="167"/>
      <c r="C22" s="168" t="s">
        <v>185</v>
      </c>
      <c r="D22" s="124">
        <v>18750000</v>
      </c>
      <c r="E22" s="124">
        <v>1250</v>
      </c>
      <c r="F22" s="123" t="s">
        <v>186</v>
      </c>
      <c r="G22" s="123" t="s">
        <v>40</v>
      </c>
      <c r="H22" s="128"/>
      <c r="I22" s="124">
        <v>18750000</v>
      </c>
      <c r="J22" s="123"/>
      <c r="K22" s="123"/>
      <c r="L22" s="124">
        <f>4455000+14107500</f>
        <v>18562500</v>
      </c>
      <c r="M22" s="109">
        <f t="shared" si="0"/>
        <v>99</v>
      </c>
      <c r="N22" s="126">
        <v>100</v>
      </c>
      <c r="O22" s="193"/>
      <c r="P22" s="193"/>
      <c r="S22" s="134"/>
      <c r="T22" s="134"/>
    </row>
    <row r="23" spans="1:20" s="127" customFormat="1" ht="25.5" customHeight="1" x14ac:dyDescent="0.2">
      <c r="A23" s="123"/>
      <c r="B23" s="199" t="s">
        <v>173</v>
      </c>
      <c r="C23" s="200"/>
      <c r="D23" s="154">
        <f>SUM(D24:D27)</f>
        <v>30750000</v>
      </c>
      <c r="E23" s="124"/>
      <c r="F23" s="123"/>
      <c r="G23" s="123"/>
      <c r="H23" s="128" t="s">
        <v>164</v>
      </c>
      <c r="I23" s="154">
        <f>SUM(I24:I27)</f>
        <v>30750000</v>
      </c>
      <c r="J23" s="123"/>
      <c r="K23" s="123"/>
      <c r="L23" s="154">
        <f>SUM(L24:L27)</f>
        <v>30650000</v>
      </c>
      <c r="M23" s="157">
        <f>+L23/D23*100</f>
        <v>99.674796747967477</v>
      </c>
      <c r="N23" s="163">
        <f>AVERAGE(N24:N27)</f>
        <v>100</v>
      </c>
      <c r="O23" s="193"/>
      <c r="P23" s="193"/>
      <c r="S23" s="134"/>
      <c r="T23" s="134"/>
    </row>
    <row r="24" spans="1:20" s="127" customFormat="1" ht="15" customHeight="1" x14ac:dyDescent="0.2">
      <c r="A24" s="123"/>
      <c r="B24" s="153"/>
      <c r="C24" s="169" t="s">
        <v>187</v>
      </c>
      <c r="D24" s="124">
        <f>(3500000*5)</f>
        <v>17500000</v>
      </c>
      <c r="E24" s="124">
        <f>7000*5</f>
        <v>35000</v>
      </c>
      <c r="F24" s="123" t="s">
        <v>188</v>
      </c>
      <c r="G24" s="123" t="s">
        <v>40</v>
      </c>
      <c r="H24" s="128"/>
      <c r="I24" s="124">
        <f>(3500000*5)</f>
        <v>17500000</v>
      </c>
      <c r="J24" s="123"/>
      <c r="K24" s="123"/>
      <c r="L24" s="124">
        <v>17500000</v>
      </c>
      <c r="M24" s="109">
        <f t="shared" si="0"/>
        <v>100</v>
      </c>
      <c r="N24" s="126">
        <v>100</v>
      </c>
      <c r="O24" s="193"/>
      <c r="P24" s="193"/>
      <c r="S24" s="134"/>
      <c r="T24" s="134"/>
    </row>
    <row r="25" spans="1:20" s="127" customFormat="1" ht="15" customHeight="1" x14ac:dyDescent="0.2">
      <c r="A25" s="123"/>
      <c r="B25" s="153"/>
      <c r="C25" s="169" t="s">
        <v>189</v>
      </c>
      <c r="D25" s="124">
        <f>2000000*2</f>
        <v>4000000</v>
      </c>
      <c r="E25" s="124">
        <v>2</v>
      </c>
      <c r="F25" s="123" t="s">
        <v>190</v>
      </c>
      <c r="G25" s="123" t="s">
        <v>40</v>
      </c>
      <c r="H25" s="128"/>
      <c r="I25" s="124">
        <f>2000000*2</f>
        <v>4000000</v>
      </c>
      <c r="J25" s="123"/>
      <c r="K25" s="123"/>
      <c r="L25" s="124">
        <v>4000000</v>
      </c>
      <c r="M25" s="109">
        <f t="shared" si="0"/>
        <v>100</v>
      </c>
      <c r="N25" s="126">
        <v>100</v>
      </c>
      <c r="O25" s="193"/>
      <c r="P25" s="193"/>
      <c r="S25" s="134"/>
      <c r="T25" s="134"/>
    </row>
    <row r="26" spans="1:20" s="127" customFormat="1" ht="15" customHeight="1" x14ac:dyDescent="0.2">
      <c r="A26" s="123"/>
      <c r="B26" s="153"/>
      <c r="C26" s="169" t="s">
        <v>191</v>
      </c>
      <c r="D26" s="124">
        <v>4250000</v>
      </c>
      <c r="E26" s="124">
        <v>5000</v>
      </c>
      <c r="F26" s="123" t="s">
        <v>188</v>
      </c>
      <c r="G26" s="123" t="s">
        <v>40</v>
      </c>
      <c r="H26" s="128"/>
      <c r="I26" s="124">
        <v>4250000</v>
      </c>
      <c r="J26" s="123"/>
      <c r="K26" s="123"/>
      <c r="L26" s="124">
        <v>4150000</v>
      </c>
      <c r="M26" s="109">
        <f t="shared" si="0"/>
        <v>97.647058823529406</v>
      </c>
      <c r="N26" s="126">
        <v>100</v>
      </c>
      <c r="O26" s="193"/>
      <c r="P26" s="193"/>
      <c r="S26" s="134"/>
      <c r="T26" s="134"/>
    </row>
    <row r="27" spans="1:20" s="127" customFormat="1" ht="15" customHeight="1" x14ac:dyDescent="0.2">
      <c r="A27" s="123"/>
      <c r="B27" s="153"/>
      <c r="C27" s="169" t="s">
        <v>192</v>
      </c>
      <c r="D27" s="124">
        <v>5000000</v>
      </c>
      <c r="E27" s="124">
        <v>10000</v>
      </c>
      <c r="F27" s="123" t="s">
        <v>188</v>
      </c>
      <c r="G27" s="123" t="s">
        <v>40</v>
      </c>
      <c r="H27" s="128"/>
      <c r="I27" s="124">
        <v>5000000</v>
      </c>
      <c r="J27" s="123"/>
      <c r="K27" s="123"/>
      <c r="L27" s="124">
        <v>5000000</v>
      </c>
      <c r="M27" s="109">
        <f t="shared" si="0"/>
        <v>100</v>
      </c>
      <c r="N27" s="126">
        <v>100</v>
      </c>
      <c r="O27" s="193"/>
      <c r="P27" s="193"/>
      <c r="S27" s="134"/>
      <c r="T27" s="134"/>
    </row>
    <row r="28" spans="1:20" s="127" customFormat="1" ht="22.5" customHeight="1" x14ac:dyDescent="0.2">
      <c r="A28" s="123"/>
      <c r="B28" s="199" t="s">
        <v>208</v>
      </c>
      <c r="C28" s="200"/>
      <c r="D28" s="154">
        <f>(6500000*5)+(10500000*2)+2250000+11500000+3750000</f>
        <v>71000000</v>
      </c>
      <c r="E28" s="124">
        <v>9</v>
      </c>
      <c r="F28" s="123" t="s">
        <v>172</v>
      </c>
      <c r="G28" s="123" t="s">
        <v>40</v>
      </c>
      <c r="H28" s="128" t="s">
        <v>164</v>
      </c>
      <c r="I28" s="154">
        <f>(6500000*5)+(10500000*2)+2250000+11500000+3750000</f>
        <v>71000000</v>
      </c>
      <c r="J28" s="123"/>
      <c r="K28" s="123"/>
      <c r="L28" s="154">
        <v>70278585</v>
      </c>
      <c r="M28" s="157">
        <f t="shared" si="0"/>
        <v>98.983922535211263</v>
      </c>
      <c r="N28" s="163">
        <v>100</v>
      </c>
      <c r="O28" s="193"/>
      <c r="P28" s="193"/>
      <c r="S28" s="134"/>
      <c r="T28" s="134"/>
    </row>
    <row r="29" spans="1:20" s="127" customFormat="1" ht="17.45" customHeight="1" x14ac:dyDescent="0.2">
      <c r="A29" s="123"/>
      <c r="B29" s="199" t="s">
        <v>193</v>
      </c>
      <c r="C29" s="200"/>
      <c r="D29" s="154">
        <f>SUM(D30:D33)</f>
        <v>199500000</v>
      </c>
      <c r="E29" s="124"/>
      <c r="F29" s="123"/>
      <c r="G29" s="123"/>
      <c r="H29" s="128" t="s">
        <v>164</v>
      </c>
      <c r="I29" s="154">
        <f>SUM(I30:I33)</f>
        <v>199500000</v>
      </c>
      <c r="J29" s="123"/>
      <c r="K29" s="123"/>
      <c r="L29" s="157">
        <f>SUM(L30:L33)</f>
        <v>199222861</v>
      </c>
      <c r="M29" s="157">
        <f t="shared" si="0"/>
        <v>99.861083208020048</v>
      </c>
      <c r="N29" s="163">
        <f>AVERAGE(N30:N33)</f>
        <v>100</v>
      </c>
      <c r="O29" s="193"/>
      <c r="P29" s="193"/>
      <c r="S29" s="134"/>
      <c r="T29" s="134"/>
    </row>
    <row r="30" spans="1:20" s="127" customFormat="1" ht="15" customHeight="1" x14ac:dyDescent="0.2">
      <c r="A30" s="123"/>
      <c r="B30" s="167"/>
      <c r="C30" s="156" t="s">
        <v>194</v>
      </c>
      <c r="D30" s="124">
        <f>(5*19500000)</f>
        <v>97500000</v>
      </c>
      <c r="E30" s="124">
        <v>5</v>
      </c>
      <c r="F30" s="123" t="s">
        <v>172</v>
      </c>
      <c r="G30" s="123" t="s">
        <v>40</v>
      </c>
      <c r="H30" s="128"/>
      <c r="I30" s="124">
        <f>(5*19500000)</f>
        <v>97500000</v>
      </c>
      <c r="J30" s="123"/>
      <c r="K30" s="123"/>
      <c r="L30" s="125">
        <v>97342205.569999993</v>
      </c>
      <c r="M30" s="109">
        <f t="shared" si="0"/>
        <v>99.838159558974354</v>
      </c>
      <c r="N30" s="126">
        <v>100</v>
      </c>
      <c r="O30" s="193"/>
      <c r="P30" s="193"/>
      <c r="S30" s="134"/>
      <c r="T30" s="134"/>
    </row>
    <row r="31" spans="1:20" ht="15" customHeight="1" x14ac:dyDescent="0.2">
      <c r="A31" s="23"/>
      <c r="B31" s="142"/>
      <c r="C31" s="155" t="s">
        <v>195</v>
      </c>
      <c r="D31" s="36">
        <f>(23000000*2)</f>
        <v>46000000</v>
      </c>
      <c r="E31" s="36">
        <v>2</v>
      </c>
      <c r="F31" s="123" t="s">
        <v>172</v>
      </c>
      <c r="G31" s="23" t="s">
        <v>40</v>
      </c>
      <c r="H31" s="23" t="s">
        <v>41</v>
      </c>
      <c r="I31" s="36">
        <f>(23000000*2)</f>
        <v>46000000</v>
      </c>
      <c r="J31" s="23"/>
      <c r="K31" s="23"/>
      <c r="L31" s="109">
        <v>45938580.090000004</v>
      </c>
      <c r="M31" s="109">
        <f t="shared" si="0"/>
        <v>99.866478456521747</v>
      </c>
      <c r="N31" s="126">
        <v>100</v>
      </c>
      <c r="O31" s="193"/>
      <c r="P31" s="193"/>
      <c r="T31" s="119"/>
    </row>
    <row r="32" spans="1:20" s="127" customFormat="1" ht="15" customHeight="1" x14ac:dyDescent="0.2">
      <c r="A32" s="123"/>
      <c r="B32" s="167"/>
      <c r="C32" s="155" t="s">
        <v>196</v>
      </c>
      <c r="D32" s="124">
        <v>32000000</v>
      </c>
      <c r="E32" s="124">
        <v>1</v>
      </c>
      <c r="F32" s="123" t="s">
        <v>172</v>
      </c>
      <c r="G32" s="123" t="s">
        <v>40</v>
      </c>
      <c r="H32" s="123" t="s">
        <v>41</v>
      </c>
      <c r="I32" s="124">
        <v>32000000</v>
      </c>
      <c r="J32" s="123"/>
      <c r="K32" s="123"/>
      <c r="L32" s="125">
        <v>31953744.34</v>
      </c>
      <c r="M32" s="109">
        <f t="shared" si="0"/>
        <v>99.855451062499995</v>
      </c>
      <c r="N32" s="126">
        <v>100</v>
      </c>
      <c r="O32" s="193"/>
      <c r="P32" s="193"/>
    </row>
    <row r="33" spans="1:17" s="127" customFormat="1" ht="15" customHeight="1" x14ac:dyDescent="0.2">
      <c r="A33" s="123"/>
      <c r="B33" s="167"/>
      <c r="C33" s="155" t="s">
        <v>197</v>
      </c>
      <c r="D33" s="124">
        <v>24000000</v>
      </c>
      <c r="E33" s="124">
        <v>1</v>
      </c>
      <c r="F33" s="123" t="s">
        <v>172</v>
      </c>
      <c r="G33" s="123" t="s">
        <v>40</v>
      </c>
      <c r="H33" s="123"/>
      <c r="I33" s="124">
        <v>24000000</v>
      </c>
      <c r="J33" s="123"/>
      <c r="K33" s="123"/>
      <c r="L33" s="125">
        <v>23988331</v>
      </c>
      <c r="M33" s="109">
        <f t="shared" si="0"/>
        <v>99.951379166666669</v>
      </c>
      <c r="N33" s="126">
        <v>100</v>
      </c>
      <c r="O33" s="193"/>
      <c r="P33" s="193"/>
    </row>
    <row r="34" spans="1:17" s="38" customFormat="1" x14ac:dyDescent="0.2">
      <c r="A34" s="23"/>
      <c r="B34" s="142" t="s">
        <v>174</v>
      </c>
      <c r="C34" s="150"/>
      <c r="D34" s="37">
        <f>(860000*5)+(1000000*2)+1280000+600000</f>
        <v>8180000</v>
      </c>
      <c r="E34" s="36">
        <v>9</v>
      </c>
      <c r="F34" s="23" t="s">
        <v>172</v>
      </c>
      <c r="G34" s="23" t="s">
        <v>40</v>
      </c>
      <c r="H34" s="129" t="s">
        <v>164</v>
      </c>
      <c r="I34" s="37">
        <f>(860000*5)+(1000000*2)+1280000+600000</f>
        <v>8180000</v>
      </c>
      <c r="J34" s="23"/>
      <c r="K34" s="23"/>
      <c r="L34" s="37">
        <v>8100400</v>
      </c>
      <c r="M34" s="108">
        <f t="shared" si="0"/>
        <v>99.026894865525676</v>
      </c>
      <c r="N34" s="163">
        <v>100</v>
      </c>
      <c r="O34" s="193"/>
      <c r="P34" s="193"/>
    </row>
    <row r="35" spans="1:17" s="38" customFormat="1" x14ac:dyDescent="0.2">
      <c r="A35" s="23"/>
      <c r="B35" s="142" t="s">
        <v>175</v>
      </c>
      <c r="C35" s="150"/>
      <c r="D35" s="37">
        <f>(645000*5)+(750000*2)+960000+450000</f>
        <v>6135000</v>
      </c>
      <c r="E35" s="36">
        <v>1</v>
      </c>
      <c r="F35" s="23" t="s">
        <v>172</v>
      </c>
      <c r="G35" s="23" t="s">
        <v>40</v>
      </c>
      <c r="H35" s="129" t="s">
        <v>164</v>
      </c>
      <c r="I35" s="37">
        <f>(645000*5)+(750000*2)+960000+450000</f>
        <v>6135000</v>
      </c>
      <c r="J35" s="23"/>
      <c r="K35" s="23"/>
      <c r="L35" s="37">
        <v>6049615</v>
      </c>
      <c r="M35" s="108">
        <f t="shared" si="0"/>
        <v>98.60823145884271</v>
      </c>
      <c r="N35" s="163">
        <v>100</v>
      </c>
      <c r="O35" s="193"/>
      <c r="P35" s="193"/>
    </row>
    <row r="36" spans="1:17" s="38" customFormat="1" x14ac:dyDescent="0.2">
      <c r="A36" s="29"/>
      <c r="B36" s="158" t="s">
        <v>201</v>
      </c>
      <c r="C36" s="150"/>
      <c r="D36" s="87">
        <v>25258200</v>
      </c>
      <c r="E36" s="36">
        <v>530</v>
      </c>
      <c r="F36" s="23" t="s">
        <v>205</v>
      </c>
      <c r="G36" s="23" t="s">
        <v>40</v>
      </c>
      <c r="H36" s="129" t="s">
        <v>164</v>
      </c>
      <c r="I36" s="37">
        <f>+D36</f>
        <v>25258200</v>
      </c>
      <c r="J36" s="23"/>
      <c r="K36" s="23"/>
      <c r="L36" s="37">
        <v>25105000</v>
      </c>
      <c r="M36" s="108">
        <f t="shared" si="0"/>
        <v>99.393464300702348</v>
      </c>
      <c r="N36" s="163">
        <v>100</v>
      </c>
      <c r="O36" s="193"/>
      <c r="P36" s="193"/>
    </row>
    <row r="37" spans="1:17" s="38" customFormat="1" x14ac:dyDescent="0.2">
      <c r="A37" s="29"/>
      <c r="B37" s="142" t="s">
        <v>202</v>
      </c>
      <c r="C37" s="150"/>
      <c r="D37" s="87"/>
      <c r="E37" s="52"/>
      <c r="F37" s="29"/>
      <c r="G37" s="29"/>
      <c r="H37" s="160"/>
      <c r="I37" s="87"/>
      <c r="J37" s="29"/>
      <c r="K37" s="29"/>
      <c r="L37" s="87"/>
      <c r="M37" s="161"/>
      <c r="N37" s="162"/>
      <c r="O37" s="193"/>
      <c r="P37" s="193"/>
    </row>
    <row r="38" spans="1:17" s="38" customFormat="1" x14ac:dyDescent="0.2">
      <c r="A38" s="29"/>
      <c r="B38" s="142" t="s">
        <v>203</v>
      </c>
      <c r="C38" s="150"/>
      <c r="D38" s="87"/>
      <c r="E38" s="52"/>
      <c r="F38" s="29"/>
      <c r="G38" s="29"/>
      <c r="H38" s="160"/>
      <c r="I38" s="87"/>
      <c r="J38" s="29"/>
      <c r="K38" s="29"/>
      <c r="L38" s="87"/>
      <c r="M38" s="161"/>
      <c r="N38" s="162"/>
      <c r="O38" s="193"/>
      <c r="P38" s="193"/>
    </row>
    <row r="39" spans="1:17" x14ac:dyDescent="0.2">
      <c r="A39" s="35"/>
      <c r="B39" s="143"/>
      <c r="C39" s="151"/>
      <c r="D39" s="117"/>
      <c r="E39" s="91"/>
      <c r="F39" s="35"/>
      <c r="G39" s="35"/>
      <c r="H39" s="35"/>
      <c r="I39" s="117"/>
      <c r="J39" s="35"/>
      <c r="K39" s="35"/>
      <c r="L39" s="117"/>
      <c r="M39" s="110"/>
      <c r="N39" s="103"/>
      <c r="O39" s="193"/>
      <c r="P39" s="193"/>
    </row>
    <row r="40" spans="1:17" s="116" customFormat="1" x14ac:dyDescent="0.2">
      <c r="A40" s="112" t="s">
        <v>156</v>
      </c>
      <c r="B40" s="144" t="s">
        <v>160</v>
      </c>
      <c r="C40" s="152"/>
      <c r="D40" s="113">
        <f>D42</f>
        <v>767398800</v>
      </c>
      <c r="E40" s="113"/>
      <c r="F40" s="114"/>
      <c r="G40" s="114"/>
      <c r="H40" s="114"/>
      <c r="I40" s="113">
        <f>I42</f>
        <v>767398800</v>
      </c>
      <c r="J40" s="114"/>
      <c r="K40" s="114"/>
      <c r="L40" s="113">
        <f>L42</f>
        <v>699666000</v>
      </c>
      <c r="M40" s="108">
        <f>+L40/D40*100</f>
        <v>91.173715674301292</v>
      </c>
      <c r="N40" s="115">
        <f>N42</f>
        <v>100</v>
      </c>
      <c r="O40" s="193"/>
      <c r="P40" s="193"/>
    </row>
    <row r="41" spans="1:17" s="116" customFormat="1" x14ac:dyDescent="0.2">
      <c r="A41" s="114"/>
      <c r="B41" s="144" t="s">
        <v>161</v>
      </c>
      <c r="C41" s="135"/>
      <c r="D41" s="113"/>
      <c r="E41" s="113"/>
      <c r="F41" s="113"/>
      <c r="G41" s="113"/>
      <c r="H41" s="113"/>
      <c r="I41" s="164"/>
      <c r="J41" s="113"/>
      <c r="K41" s="113"/>
      <c r="M41" s="113"/>
      <c r="N41" s="115"/>
      <c r="O41" s="193"/>
      <c r="P41" s="193"/>
    </row>
    <row r="42" spans="1:17" x14ac:dyDescent="0.2">
      <c r="A42" s="23">
        <v>1</v>
      </c>
      <c r="B42" s="142" t="s">
        <v>163</v>
      </c>
      <c r="C42" s="150"/>
      <c r="D42" s="37">
        <f>SUM(D44:D48)</f>
        <v>767398800</v>
      </c>
      <c r="E42" s="37"/>
      <c r="F42" s="31"/>
      <c r="G42" s="31"/>
      <c r="H42" s="31"/>
      <c r="I42" s="37">
        <f>SUM(I44:I48)</f>
        <v>767398800</v>
      </c>
      <c r="J42" s="31"/>
      <c r="K42" s="31"/>
      <c r="L42" s="37">
        <f>SUM(L44:L48)</f>
        <v>699666000</v>
      </c>
      <c r="M42" s="108">
        <f>+L42/D42*100</f>
        <v>91.173715674301292</v>
      </c>
      <c r="N42" s="163">
        <f>AVERAGE(N44:N47)</f>
        <v>100</v>
      </c>
      <c r="O42" s="193"/>
      <c r="P42" s="193"/>
    </row>
    <row r="43" spans="1:17" x14ac:dyDescent="0.2">
      <c r="A43" s="23"/>
      <c r="B43" s="142" t="s">
        <v>161</v>
      </c>
      <c r="C43" s="150"/>
      <c r="D43" s="37"/>
      <c r="E43" s="37"/>
      <c r="F43" s="23"/>
      <c r="G43" s="23"/>
      <c r="H43" s="23"/>
      <c r="I43" s="37"/>
      <c r="J43" s="23"/>
      <c r="K43" s="23"/>
      <c r="L43" s="37"/>
      <c r="M43" s="108"/>
      <c r="N43" s="22" t="s">
        <v>170</v>
      </c>
      <c r="O43" s="193"/>
      <c r="P43" s="193"/>
    </row>
    <row r="44" spans="1:17" x14ac:dyDescent="0.2">
      <c r="A44" s="23"/>
      <c r="B44" s="158" t="s">
        <v>198</v>
      </c>
      <c r="C44" s="150"/>
      <c r="D44" s="36">
        <v>396976000</v>
      </c>
      <c r="E44" s="36">
        <v>8</v>
      </c>
      <c r="F44" s="23" t="s">
        <v>172</v>
      </c>
      <c r="G44" s="23" t="s">
        <v>40</v>
      </c>
      <c r="H44" s="23" t="s">
        <v>164</v>
      </c>
      <c r="I44" s="36">
        <v>396976000</v>
      </c>
      <c r="J44" s="23"/>
      <c r="K44" s="23"/>
      <c r="L44" s="36">
        <v>329846000</v>
      </c>
      <c r="M44" s="109">
        <f>+L44/D44*100</f>
        <v>83.089657813066793</v>
      </c>
      <c r="N44" s="126">
        <v>100</v>
      </c>
      <c r="O44" s="193"/>
      <c r="P44" s="193"/>
      <c r="Q44" s="48">
        <f>100+60+20</f>
        <v>180</v>
      </c>
    </row>
    <row r="45" spans="1:17" x14ac:dyDescent="0.2">
      <c r="A45" s="23"/>
      <c r="B45" s="142" t="s">
        <v>199</v>
      </c>
      <c r="C45" s="150"/>
      <c r="D45" s="36"/>
      <c r="E45" s="36"/>
      <c r="F45" s="23"/>
      <c r="G45" s="23"/>
      <c r="H45" s="23"/>
      <c r="I45" s="36"/>
      <c r="J45" s="23"/>
      <c r="K45" s="23"/>
      <c r="L45" s="36"/>
      <c r="M45" s="124"/>
      <c r="N45" s="126"/>
      <c r="O45" s="193"/>
      <c r="P45" s="193"/>
      <c r="Q45">
        <f>+Q44/3</f>
        <v>60</v>
      </c>
    </row>
    <row r="46" spans="1:17" x14ac:dyDescent="0.2">
      <c r="A46" s="23"/>
      <c r="B46" s="158" t="s">
        <v>200</v>
      </c>
      <c r="C46" s="150"/>
      <c r="D46" s="36">
        <v>346197400</v>
      </c>
      <c r="E46" s="36">
        <v>8</v>
      </c>
      <c r="F46" s="23" t="s">
        <v>176</v>
      </c>
      <c r="G46" s="23" t="s">
        <v>40</v>
      </c>
      <c r="H46" s="23" t="s">
        <v>164</v>
      </c>
      <c r="I46" s="36">
        <v>346197400</v>
      </c>
      <c r="J46" s="23"/>
      <c r="K46" s="23"/>
      <c r="L46" s="36">
        <v>345840000</v>
      </c>
      <c r="M46" s="109">
        <f>+L46/D46*100</f>
        <v>99.896764100481406</v>
      </c>
      <c r="N46" s="126">
        <v>100</v>
      </c>
      <c r="O46" s="193"/>
      <c r="P46" s="193"/>
    </row>
    <row r="47" spans="1:17" x14ac:dyDescent="0.2">
      <c r="A47" s="23"/>
      <c r="B47" s="158" t="s">
        <v>201</v>
      </c>
      <c r="C47" s="150"/>
      <c r="D47" s="36">
        <v>24225400</v>
      </c>
      <c r="E47" s="36">
        <v>530</v>
      </c>
      <c r="F47" s="23" t="s">
        <v>204</v>
      </c>
      <c r="G47" s="23" t="s">
        <v>40</v>
      </c>
      <c r="H47" s="23" t="s">
        <v>164</v>
      </c>
      <c r="I47" s="36">
        <v>24225400</v>
      </c>
      <c r="J47" s="23"/>
      <c r="K47" s="23"/>
      <c r="L47" s="36">
        <v>23980000</v>
      </c>
      <c r="M47" s="109">
        <f>+L47/D47*100</f>
        <v>98.987013630321897</v>
      </c>
      <c r="N47" s="126">
        <v>100</v>
      </c>
      <c r="O47" s="193"/>
      <c r="P47" s="193"/>
    </row>
    <row r="48" spans="1:17" x14ac:dyDescent="0.2">
      <c r="A48" s="23"/>
      <c r="B48" s="142" t="s">
        <v>202</v>
      </c>
      <c r="C48" s="150"/>
      <c r="D48" s="36"/>
      <c r="E48" s="36"/>
      <c r="F48" s="23"/>
      <c r="G48" s="23"/>
      <c r="H48" s="23"/>
      <c r="I48" s="36"/>
      <c r="J48" s="23"/>
      <c r="K48" s="23"/>
      <c r="L48" s="36"/>
      <c r="M48" s="124"/>
      <c r="N48" s="126"/>
      <c r="O48" s="193"/>
      <c r="P48" s="193"/>
    </row>
    <row r="49" spans="1:18" x14ac:dyDescent="0.2">
      <c r="A49" s="23"/>
      <c r="B49" s="142" t="s">
        <v>203</v>
      </c>
      <c r="C49" s="150"/>
      <c r="D49" s="36"/>
      <c r="E49" s="36"/>
      <c r="F49" s="23"/>
      <c r="G49" s="23"/>
      <c r="H49" s="23"/>
      <c r="I49" s="36"/>
      <c r="J49" s="23"/>
      <c r="K49" s="23"/>
      <c r="L49" s="36"/>
      <c r="M49" s="159"/>
      <c r="N49" s="126"/>
      <c r="O49" s="193"/>
      <c r="P49" s="193"/>
    </row>
    <row r="50" spans="1:18" x14ac:dyDescent="0.2">
      <c r="A50" s="23"/>
      <c r="B50" s="142"/>
      <c r="C50" s="150"/>
      <c r="D50" s="36"/>
      <c r="E50" s="37"/>
      <c r="F50" s="23"/>
      <c r="G50" s="23"/>
      <c r="H50" s="23"/>
      <c r="I50" s="36"/>
      <c r="J50" s="23"/>
      <c r="K50" s="23"/>
      <c r="L50" s="36"/>
      <c r="M50" s="122"/>
      <c r="N50" s="22"/>
      <c r="O50" s="194"/>
      <c r="P50" s="194"/>
    </row>
    <row r="51" spans="1:18" x14ac:dyDescent="0.2">
      <c r="A51" s="32"/>
      <c r="B51" s="136" t="s">
        <v>151</v>
      </c>
      <c r="C51" s="145"/>
      <c r="D51" s="104">
        <f>D40+D14</f>
        <v>1275972000</v>
      </c>
      <c r="E51" s="104"/>
      <c r="F51" s="104"/>
      <c r="G51" s="104"/>
      <c r="H51" s="104"/>
      <c r="I51" s="104">
        <f>I40+I14</f>
        <v>1275972000</v>
      </c>
      <c r="J51" s="104"/>
      <c r="K51" s="104"/>
      <c r="L51" s="104">
        <f>L40+L14</f>
        <v>1204679961</v>
      </c>
      <c r="M51" s="121">
        <f>+L51/D51*100</f>
        <v>94.412727003413863</v>
      </c>
      <c r="N51" s="102">
        <f>AVERAGE(N40,N14)</f>
        <v>100</v>
      </c>
      <c r="O51" s="15"/>
      <c r="P51" s="15"/>
      <c r="R51" s="48"/>
    </row>
    <row r="52" spans="1:18" x14ac:dyDescent="0.2">
      <c r="A52" s="35"/>
      <c r="B52" s="143"/>
      <c r="C52" s="151"/>
      <c r="D52" s="91"/>
      <c r="E52" s="91"/>
      <c r="F52" s="35"/>
      <c r="G52" s="105"/>
      <c r="H52" s="105"/>
      <c r="I52" s="91"/>
      <c r="J52" s="105"/>
      <c r="K52" s="105"/>
      <c r="L52" s="91"/>
      <c r="M52" s="110"/>
      <c r="N52" s="103"/>
      <c r="O52" s="24"/>
      <c r="P52" s="24"/>
    </row>
    <row r="53" spans="1:18" x14ac:dyDescent="0.2">
      <c r="M53" s="197"/>
      <c r="N53" s="197"/>
      <c r="O53" s="197"/>
      <c r="P53" s="197"/>
    </row>
    <row r="54" spans="1:18" x14ac:dyDescent="0.2">
      <c r="L54" s="48"/>
      <c r="M54" s="202" t="s">
        <v>211</v>
      </c>
      <c r="N54" s="202"/>
      <c r="O54" s="202"/>
      <c r="P54" s="202"/>
    </row>
    <row r="55" spans="1:18" x14ac:dyDescent="0.2">
      <c r="M55" s="202" t="s">
        <v>177</v>
      </c>
      <c r="N55" s="202"/>
      <c r="O55" s="202"/>
      <c r="P55" s="202"/>
    </row>
    <row r="56" spans="1:18" x14ac:dyDescent="0.2">
      <c r="M56" s="202" t="s">
        <v>167</v>
      </c>
      <c r="N56" s="202"/>
      <c r="O56" s="202"/>
      <c r="P56" s="202"/>
    </row>
    <row r="57" spans="1:18" x14ac:dyDescent="0.2">
      <c r="M57" s="198" t="s">
        <v>169</v>
      </c>
      <c r="N57" s="198"/>
      <c r="O57" s="198"/>
      <c r="P57" s="198"/>
    </row>
    <row r="58" spans="1:18" x14ac:dyDescent="0.2">
      <c r="M58" s="198"/>
      <c r="N58" s="198"/>
      <c r="O58" s="198"/>
      <c r="P58" s="198"/>
    </row>
    <row r="59" spans="1:18" x14ac:dyDescent="0.2">
      <c r="M59" s="198"/>
      <c r="N59" s="198"/>
      <c r="O59" s="198"/>
      <c r="P59" s="198"/>
    </row>
    <row r="60" spans="1:18" x14ac:dyDescent="0.2">
      <c r="M60" s="196" t="s">
        <v>178</v>
      </c>
      <c r="N60" s="196"/>
      <c r="O60" s="196"/>
      <c r="P60" s="196"/>
    </row>
    <row r="61" spans="1:18" x14ac:dyDescent="0.2">
      <c r="M61" s="191" t="s">
        <v>179</v>
      </c>
      <c r="N61" s="191"/>
      <c r="O61" s="191"/>
      <c r="P61" s="191"/>
    </row>
    <row r="62" spans="1:18" x14ac:dyDescent="0.2">
      <c r="M62" s="191" t="s">
        <v>180</v>
      </c>
      <c r="N62" s="191"/>
      <c r="O62" s="191"/>
      <c r="P62" s="191"/>
    </row>
  </sheetData>
  <mergeCells count="31">
    <mergeCell ref="M62:P62"/>
    <mergeCell ref="M54:P54"/>
    <mergeCell ref="M55:P55"/>
    <mergeCell ref="M56:P56"/>
    <mergeCell ref="M57:P57"/>
    <mergeCell ref="M58:P58"/>
    <mergeCell ref="M59:P59"/>
    <mergeCell ref="B23:C23"/>
    <mergeCell ref="B28:C28"/>
    <mergeCell ref="B29:C29"/>
    <mergeCell ref="M60:P60"/>
    <mergeCell ref="M61:P61"/>
    <mergeCell ref="M53:P53"/>
    <mergeCell ref="O12:O50"/>
    <mergeCell ref="P12:P50"/>
    <mergeCell ref="D2:P2"/>
    <mergeCell ref="D3:P3"/>
    <mergeCell ref="D4:P4"/>
    <mergeCell ref="D5:P5"/>
    <mergeCell ref="D6:P6"/>
    <mergeCell ref="A7:A11"/>
    <mergeCell ref="B7:C11"/>
    <mergeCell ref="G7:H7"/>
    <mergeCell ref="I7:N7"/>
    <mergeCell ref="D8:D11"/>
    <mergeCell ref="E8:F8"/>
    <mergeCell ref="G8:G11"/>
    <mergeCell ref="H8:H11"/>
    <mergeCell ref="L8:M8"/>
    <mergeCell ref="L9:L11"/>
    <mergeCell ref="M9:M11"/>
  </mergeCells>
  <printOptions horizontalCentered="1"/>
  <pageMargins left="0.35" right="0.35" top="0.72" bottom="0.25" header="0.23" footer="0.19"/>
  <pageSetup paperSize="10000" orientation="landscape" horizontalDpi="0" verticalDpi="0" r:id="rId1"/>
  <rowBreaks count="1" manualBreakCount="1">
    <brk id="39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Februari (2)</vt:lpstr>
      <vt:lpstr>NOVEMBER</vt:lpstr>
      <vt:lpstr>NOVEMBER!Print_Area</vt:lpstr>
      <vt:lpstr>'Februari (2)'!Print_Titles</vt:lpstr>
      <vt:lpstr>NOVEMBER!Print_Titles</vt:lpstr>
    </vt:vector>
  </TitlesOfParts>
  <Company>Singaraja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DISKANLA</dc:creator>
  <cp:lastModifiedBy>Personal</cp:lastModifiedBy>
  <cp:lastPrinted>2020-12-03T02:09:53Z</cp:lastPrinted>
  <dcterms:created xsi:type="dcterms:W3CDTF">2007-07-03T05:41:28Z</dcterms:created>
  <dcterms:modified xsi:type="dcterms:W3CDTF">2020-12-03T02:42:30Z</dcterms:modified>
</cp:coreProperties>
</file>